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930b6beb0176761/Dokumenter (Winword)/Annoncer Markedsførring SHK/Artikler/Artikel økonomi i oksekød 2022/"/>
    </mc:Choice>
  </mc:AlternateContent>
  <xr:revisionPtr revIDLastSave="277" documentId="8_{66FA7645-2D83-4492-B2DC-C8519A9072C0}" xr6:coauthVersionLast="47" xr6:coauthVersionMax="47" xr10:uidLastSave="{C0F1191E-FE41-4B2C-BD6F-C1F92E39F47C}"/>
  <bookViews>
    <workbookView xWindow="-108" yWindow="-108" windowWidth="23256" windowHeight="12456" firstSheet="1" activeTab="1" xr2:uid="{304F986A-F9AB-4855-B0AE-B534AAB507BC}"/>
  </bookViews>
  <sheets>
    <sheet name="1-Salgsøkonomi 2022" sheetId="1" r:id="rId1"/>
    <sheet name="4-Afsætning 2021-ver.0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5" i="4" l="1"/>
  <c r="N15" i="4" s="1"/>
  <c r="Q15" i="4"/>
  <c r="S15" i="4" s="1"/>
  <c r="AB15" i="4" s="1"/>
  <c r="Y15" i="4"/>
  <c r="AG15" i="4"/>
  <c r="AK15" i="4"/>
  <c r="AG10" i="4"/>
  <c r="AK10" i="4"/>
  <c r="AG11" i="4"/>
  <c r="AK11" i="4"/>
  <c r="U6" i="4"/>
  <c r="P7" i="4"/>
  <c r="P8" i="4"/>
  <c r="P9" i="4"/>
  <c r="P10" i="4"/>
  <c r="P11" i="4"/>
  <c r="P6" i="4"/>
  <c r="Y8" i="4"/>
  <c r="Y9" i="4"/>
  <c r="Y10" i="4"/>
  <c r="M10" i="4"/>
  <c r="N10" i="4" s="1"/>
  <c r="Q10" i="4"/>
  <c r="S10" i="4" s="1"/>
  <c r="M11" i="4"/>
  <c r="N11" i="4" s="1"/>
  <c r="Q11" i="4"/>
  <c r="S11" i="4" s="1"/>
  <c r="M9" i="4"/>
  <c r="N9" i="4" s="1"/>
  <c r="Q9" i="4"/>
  <c r="S9" i="4" s="1"/>
  <c r="AG9" i="4"/>
  <c r="AK9" i="4"/>
  <c r="AK8" i="4"/>
  <c r="AG8" i="4"/>
  <c r="Q8" i="4"/>
  <c r="U8" i="4" s="1"/>
  <c r="M8" i="4"/>
  <c r="N8" i="4" s="1"/>
  <c r="AK7" i="4"/>
  <c r="AG7" i="4"/>
  <c r="Q7" i="4"/>
  <c r="U7" i="4" s="1"/>
  <c r="M7" i="4"/>
  <c r="N7" i="4" s="1"/>
  <c r="AK6" i="4"/>
  <c r="AG6" i="4"/>
  <c r="Q6" i="4"/>
  <c r="Y6" i="4" s="1"/>
  <c r="M6" i="4"/>
  <c r="N6" i="4" s="1"/>
  <c r="M14" i="4"/>
  <c r="N14" i="4" s="1"/>
  <c r="Q14" i="4"/>
  <c r="S14" i="4" s="1"/>
  <c r="AG14" i="4"/>
  <c r="AK14" i="4"/>
  <c r="AK13" i="4"/>
  <c r="AG13" i="4"/>
  <c r="Q13" i="4"/>
  <c r="Y13" i="4" s="1"/>
  <c r="M13" i="4"/>
  <c r="N13" i="4" s="1"/>
  <c r="AB12" i="4"/>
  <c r="AL15" i="4" l="1"/>
  <c r="AD15" i="4"/>
  <c r="AE15" i="4" s="1"/>
  <c r="Y7" i="4"/>
  <c r="U9" i="4"/>
  <c r="Y14" i="4"/>
  <c r="Y11" i="4"/>
  <c r="U11" i="4"/>
  <c r="U10" i="4"/>
  <c r="AB10" i="4" s="1"/>
  <c r="AD10" i="4" s="1"/>
  <c r="AE10" i="4" s="1"/>
  <c r="AB11" i="4"/>
  <c r="AD11" i="4" s="1"/>
  <c r="AB9" i="4"/>
  <c r="S8" i="4"/>
  <c r="S7" i="4"/>
  <c r="S6" i="4"/>
  <c r="AB14" i="4"/>
  <c r="AD14" i="4" s="1"/>
  <c r="S13" i="4"/>
  <c r="AB13" i="4" s="1"/>
  <c r="AD13" i="4" s="1"/>
  <c r="AE13" i="4" s="1"/>
  <c r="AN15" i="4" l="1"/>
  <c r="AE14" i="4"/>
  <c r="AL10" i="4"/>
  <c r="AN10" i="4" s="1"/>
  <c r="AS10" i="4" s="1"/>
  <c r="AL11" i="4"/>
  <c r="AE11" i="4"/>
  <c r="AL9" i="4"/>
  <c r="AD9" i="4"/>
  <c r="AB6" i="4"/>
  <c r="AB7" i="4"/>
  <c r="AD7" i="4" s="1"/>
  <c r="AE7" i="4" s="1"/>
  <c r="AB8" i="4"/>
  <c r="AL14" i="4"/>
  <c r="AL13" i="4"/>
  <c r="AP15" i="4" l="1"/>
  <c r="AS15" i="4"/>
  <c r="AP10" i="4"/>
  <c r="AN11" i="4"/>
  <c r="AE9" i="4"/>
  <c r="AN9" i="4" s="1"/>
  <c r="AD6" i="4"/>
  <c r="AE6" i="4" s="1"/>
  <c r="AL6" i="4"/>
  <c r="AL7" i="4"/>
  <c r="AN7" i="4" s="1"/>
  <c r="AL8" i="4"/>
  <c r="AD8" i="4"/>
  <c r="AE8" i="4" s="1"/>
  <c r="AN14" i="4"/>
  <c r="AP14" i="4" s="1"/>
  <c r="AN13" i="4"/>
  <c r="AS11" i="4" l="1"/>
  <c r="AP11" i="4"/>
  <c r="AP9" i="4"/>
  <c r="AS9" i="4"/>
  <c r="AN6" i="4"/>
  <c r="AP6" i="4" s="1"/>
  <c r="AN8" i="4"/>
  <c r="AS7" i="4"/>
  <c r="AP7" i="4"/>
  <c r="AS14" i="4"/>
  <c r="AS13" i="4"/>
  <c r="AP13" i="4"/>
  <c r="AS6" i="4" l="1"/>
  <c r="AP8" i="4"/>
  <c r="AS8" i="4"/>
  <c r="Q36" i="1" l="1"/>
  <c r="Q24" i="1"/>
  <c r="Y24" i="1" s="1"/>
  <c r="Q25" i="1"/>
  <c r="U25" i="1" s="1"/>
  <c r="Q26" i="1"/>
  <c r="Q27" i="1"/>
  <c r="Q28" i="1"/>
  <c r="U28" i="1" s="1"/>
  <c r="Q29" i="1"/>
  <c r="S29" i="1" s="1"/>
  <c r="Q31" i="1"/>
  <c r="S31" i="1" s="1"/>
  <c r="Q32" i="1"/>
  <c r="U32" i="1" s="1"/>
  <c r="Q33" i="1"/>
  <c r="S33" i="1" s="1"/>
  <c r="Q34" i="1"/>
  <c r="Q15" i="1"/>
  <c r="S15" i="1" s="1"/>
  <c r="Q16" i="1"/>
  <c r="Y16" i="1" s="1"/>
  <c r="Q18" i="1"/>
  <c r="Q19" i="1"/>
  <c r="Q20" i="1"/>
  <c r="Q21" i="1"/>
  <c r="Q22" i="1"/>
  <c r="S22" i="1" s="1"/>
  <c r="Q14" i="1"/>
  <c r="Y14" i="1" s="1"/>
  <c r="Q11" i="1"/>
  <c r="Q10" i="1"/>
  <c r="Q6" i="1"/>
  <c r="Q7" i="1"/>
  <c r="Q8" i="1"/>
  <c r="Q5" i="1"/>
  <c r="AK22" i="1"/>
  <c r="AG22" i="1"/>
  <c r="Y22" i="1"/>
  <c r="M22" i="1"/>
  <c r="N22" i="1" s="1"/>
  <c r="AK16" i="1"/>
  <c r="AG16" i="1"/>
  <c r="U16" i="1"/>
  <c r="S16" i="1"/>
  <c r="M16" i="1"/>
  <c r="N16" i="1" s="1"/>
  <c r="AK36" i="1"/>
  <c r="AG36" i="1"/>
  <c r="Y36" i="1"/>
  <c r="S36" i="1"/>
  <c r="AB36" i="1" s="1"/>
  <c r="M36" i="1"/>
  <c r="N36" i="1" s="1"/>
  <c r="AG34" i="1"/>
  <c r="AI34" i="1" s="1"/>
  <c r="AG24" i="1"/>
  <c r="AI24" i="1" s="1"/>
  <c r="AG25" i="1"/>
  <c r="AI25" i="1" s="1"/>
  <c r="AG26" i="1"/>
  <c r="AI26" i="1" s="1"/>
  <c r="AG27" i="1"/>
  <c r="AI27" i="1" s="1"/>
  <c r="AG28" i="1"/>
  <c r="AI28" i="1" s="1"/>
  <c r="AG29" i="1"/>
  <c r="AI29" i="1" s="1"/>
  <c r="AG31" i="1"/>
  <c r="AI31" i="1" s="1"/>
  <c r="AG32" i="1"/>
  <c r="AI32" i="1" s="1"/>
  <c r="AG33" i="1"/>
  <c r="AI33" i="1" s="1"/>
  <c r="AG18" i="1"/>
  <c r="AG19" i="1"/>
  <c r="AG20" i="1"/>
  <c r="AG21" i="1"/>
  <c r="AG6" i="1"/>
  <c r="AG7" i="1"/>
  <c r="AG8" i="1"/>
  <c r="AG10" i="1"/>
  <c r="AG11" i="1"/>
  <c r="AG14" i="1"/>
  <c r="AG15" i="1"/>
  <c r="AG5" i="1"/>
  <c r="U15" i="1"/>
  <c r="Y15" i="1"/>
  <c r="AB9" i="1"/>
  <c r="AK31" i="1"/>
  <c r="Y32" i="1"/>
  <c r="AK32" i="1"/>
  <c r="AK33" i="1"/>
  <c r="S34" i="1"/>
  <c r="U34" i="1"/>
  <c r="Y34" i="1"/>
  <c r="AK34" i="1"/>
  <c r="M31" i="1"/>
  <c r="N31" i="1" s="1"/>
  <c r="M32" i="1"/>
  <c r="N32" i="1" s="1"/>
  <c r="M33" i="1"/>
  <c r="N33" i="1" s="1"/>
  <c r="M34" i="1"/>
  <c r="N34" i="1" s="1"/>
  <c r="AK18" i="1"/>
  <c r="AK19" i="1"/>
  <c r="AK20" i="1"/>
  <c r="AK21" i="1"/>
  <c r="AK24" i="1"/>
  <c r="AK25" i="1"/>
  <c r="AK26" i="1"/>
  <c r="AK27" i="1"/>
  <c r="AK28" i="1"/>
  <c r="AK29" i="1"/>
  <c r="S24" i="1"/>
  <c r="U24" i="1"/>
  <c r="S26" i="1"/>
  <c r="U26" i="1"/>
  <c r="Y26" i="1"/>
  <c r="S27" i="1"/>
  <c r="U27" i="1"/>
  <c r="Y27" i="1"/>
  <c r="S28" i="1"/>
  <c r="Y28" i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AK6" i="1"/>
  <c r="AK7" i="1"/>
  <c r="AK8" i="1"/>
  <c r="AK10" i="1"/>
  <c r="AK11" i="1"/>
  <c r="AK14" i="1"/>
  <c r="AK15" i="1"/>
  <c r="AK5" i="1"/>
  <c r="Y29" i="1" l="1"/>
  <c r="U29" i="1"/>
  <c r="AB29" i="1" s="1"/>
  <c r="AL29" i="1" s="1"/>
  <c r="S32" i="1"/>
  <c r="AB32" i="1" s="1"/>
  <c r="AD32" i="1" s="1"/>
  <c r="AE32" i="1" s="1"/>
  <c r="Y25" i="1"/>
  <c r="Y31" i="1"/>
  <c r="S25" i="1"/>
  <c r="U33" i="1"/>
  <c r="AB33" i="1" s="1"/>
  <c r="AD33" i="1" s="1"/>
  <c r="AE33" i="1" s="1"/>
  <c r="U31" i="1"/>
  <c r="AB31" i="1" s="1"/>
  <c r="AD31" i="1" s="1"/>
  <c r="Y33" i="1"/>
  <c r="U22" i="1"/>
  <c r="U14" i="1"/>
  <c r="AB14" i="1" s="1"/>
  <c r="AD14" i="1" s="1"/>
  <c r="S14" i="1"/>
  <c r="AB22" i="1"/>
  <c r="AD22" i="1" s="1"/>
  <c r="AE22" i="1" s="1"/>
  <c r="AB16" i="1"/>
  <c r="AL16" i="1" s="1"/>
  <c r="AL36" i="1"/>
  <c r="AD36" i="1"/>
  <c r="AE36" i="1" s="1"/>
  <c r="AB15" i="1"/>
  <c r="AD15" i="1" s="1"/>
  <c r="AB27" i="1"/>
  <c r="AD27" i="1" s="1"/>
  <c r="AE27" i="1" s="1"/>
  <c r="AB34" i="1"/>
  <c r="AD34" i="1" s="1"/>
  <c r="AE34" i="1" s="1"/>
  <c r="AB24" i="1"/>
  <c r="AB26" i="1"/>
  <c r="AB28" i="1"/>
  <c r="AB25" i="1"/>
  <c r="Y18" i="1"/>
  <c r="Y19" i="1"/>
  <c r="Y20" i="1"/>
  <c r="Y21" i="1"/>
  <c r="S18" i="1"/>
  <c r="U18" i="1"/>
  <c r="S19" i="1"/>
  <c r="U19" i="1"/>
  <c r="S20" i="1"/>
  <c r="U20" i="1"/>
  <c r="S21" i="1"/>
  <c r="U21" i="1"/>
  <c r="M19" i="1"/>
  <c r="N19" i="1" s="1"/>
  <c r="M21" i="1"/>
  <c r="N21" i="1" s="1"/>
  <c r="M18" i="1"/>
  <c r="N18" i="1" s="1"/>
  <c r="M20" i="1"/>
  <c r="N20" i="1" s="1"/>
  <c r="S6" i="1"/>
  <c r="S7" i="1"/>
  <c r="S8" i="1"/>
  <c r="S10" i="1"/>
  <c r="S11" i="1"/>
  <c r="S5" i="1"/>
  <c r="U6" i="1"/>
  <c r="U7" i="1"/>
  <c r="U8" i="1"/>
  <c r="U10" i="1"/>
  <c r="U11" i="1"/>
  <c r="U5" i="1"/>
  <c r="Y6" i="1"/>
  <c r="Y7" i="1"/>
  <c r="Y8" i="1"/>
  <c r="Y10" i="1"/>
  <c r="Y11" i="1"/>
  <c r="Y5" i="1"/>
  <c r="M15" i="1"/>
  <c r="N15" i="1" s="1"/>
  <c r="M14" i="1"/>
  <c r="N14" i="1" s="1"/>
  <c r="M11" i="1"/>
  <c r="N11" i="1" s="1"/>
  <c r="M6" i="1"/>
  <c r="N6" i="1" s="1"/>
  <c r="M7" i="1"/>
  <c r="N7" i="1" s="1"/>
  <c r="M8" i="1"/>
  <c r="N8" i="1" s="1"/>
  <c r="M10" i="1"/>
  <c r="N10" i="1" s="1"/>
  <c r="M5" i="1"/>
  <c r="N5" i="1" s="1"/>
  <c r="AE31" i="1" l="1"/>
  <c r="AL22" i="1"/>
  <c r="AN22" i="1" s="1"/>
  <c r="AP22" i="1" s="1"/>
  <c r="AD16" i="1"/>
  <c r="AE16" i="1" s="1"/>
  <c r="AN16" i="1" s="1"/>
  <c r="AD29" i="1"/>
  <c r="AE29" i="1" s="1"/>
  <c r="AN29" i="1" s="1"/>
  <c r="AL34" i="1"/>
  <c r="AN34" i="1" s="1"/>
  <c r="AN36" i="1"/>
  <c r="AL27" i="1"/>
  <c r="AN27" i="1" s="1"/>
  <c r="AL32" i="1"/>
  <c r="AN32" i="1" s="1"/>
  <c r="AB11" i="1"/>
  <c r="AL11" i="1" s="1"/>
  <c r="AB10" i="1"/>
  <c r="AD10" i="1" s="1"/>
  <c r="AE10" i="1" s="1"/>
  <c r="AL31" i="1"/>
  <c r="AN31" i="1" s="1"/>
  <c r="AD25" i="1"/>
  <c r="AE25" i="1" s="1"/>
  <c r="AL25" i="1"/>
  <c r="AD28" i="1"/>
  <c r="AE28" i="1" s="1"/>
  <c r="AL28" i="1"/>
  <c r="AL33" i="1"/>
  <c r="AN33" i="1" s="1"/>
  <c r="AD26" i="1"/>
  <c r="AE26" i="1" s="1"/>
  <c r="AL26" i="1"/>
  <c r="AD24" i="1"/>
  <c r="AE24" i="1" s="1"/>
  <c r="AL24" i="1"/>
  <c r="AE15" i="1"/>
  <c r="AB19" i="1"/>
  <c r="AL14" i="1"/>
  <c r="AB20" i="1"/>
  <c r="AL20" i="1" s="1"/>
  <c r="AE14" i="1"/>
  <c r="AB18" i="1"/>
  <c r="AL18" i="1" s="1"/>
  <c r="AB21" i="1"/>
  <c r="AL21" i="1" s="1"/>
  <c r="AL15" i="1"/>
  <c r="AB6" i="1"/>
  <c r="AB8" i="1"/>
  <c r="AB7" i="1"/>
  <c r="AB5" i="1"/>
  <c r="AS22" i="1" l="1"/>
  <c r="AP33" i="1"/>
  <c r="AS33" i="1"/>
  <c r="AP32" i="1"/>
  <c r="AS32" i="1"/>
  <c r="AP27" i="1"/>
  <c r="AS27" i="1"/>
  <c r="AP36" i="1"/>
  <c r="AS36" i="1"/>
  <c r="AP34" i="1"/>
  <c r="AS34" i="1"/>
  <c r="AP31" i="1"/>
  <c r="AS31" i="1"/>
  <c r="AP29" i="1"/>
  <c r="AS29" i="1"/>
  <c r="AP16" i="1"/>
  <c r="AS16" i="1"/>
  <c r="AD11" i="1"/>
  <c r="AE11" i="1" s="1"/>
  <c r="AN11" i="1" s="1"/>
  <c r="AL10" i="1"/>
  <c r="AN10" i="1" s="1"/>
  <c r="AN28" i="1"/>
  <c r="AN24" i="1"/>
  <c r="AN26" i="1"/>
  <c r="AN25" i="1"/>
  <c r="AD6" i="1"/>
  <c r="AE6" i="1" s="1"/>
  <c r="AL6" i="1"/>
  <c r="AD8" i="1"/>
  <c r="AE8" i="1" s="1"/>
  <c r="AL8" i="1"/>
  <c r="AD18" i="1"/>
  <c r="AE18" i="1" s="1"/>
  <c r="AN18" i="1" s="1"/>
  <c r="AD20" i="1"/>
  <c r="AE20" i="1" s="1"/>
  <c r="AN20" i="1" s="1"/>
  <c r="AN14" i="1"/>
  <c r="AD5" i="1"/>
  <c r="AE5" i="1" s="1"/>
  <c r="AL5" i="1"/>
  <c r="AN15" i="1"/>
  <c r="AD7" i="1"/>
  <c r="AE7" i="1" s="1"/>
  <c r="AL7" i="1"/>
  <c r="AD21" i="1"/>
  <c r="AE21" i="1" s="1"/>
  <c r="AN21" i="1" s="1"/>
  <c r="AL19" i="1"/>
  <c r="AD19" i="1"/>
  <c r="AE19" i="1" s="1"/>
  <c r="AP10" i="1" l="1"/>
  <c r="AS10" i="1"/>
  <c r="AP14" i="1"/>
  <c r="AS14" i="1"/>
  <c r="AP20" i="1"/>
  <c r="AS20" i="1"/>
  <c r="AP21" i="1"/>
  <c r="AS21" i="1"/>
  <c r="AP25" i="1"/>
  <c r="AS25" i="1"/>
  <c r="AP28" i="1"/>
  <c r="AS28" i="1"/>
  <c r="AP18" i="1"/>
  <c r="AS18" i="1"/>
  <c r="AP26" i="1"/>
  <c r="AS26" i="1"/>
  <c r="AP24" i="1"/>
  <c r="AS24" i="1"/>
  <c r="AP15" i="1"/>
  <c r="AS15" i="1"/>
  <c r="AP11" i="1"/>
  <c r="AS11" i="1"/>
  <c r="AN5" i="1"/>
  <c r="AN19" i="1"/>
  <c r="AN7" i="1"/>
  <c r="AN8" i="1"/>
  <c r="AN6" i="1"/>
  <c r="AP6" i="1" l="1"/>
  <c r="AS6" i="1"/>
  <c r="AP5" i="1"/>
  <c r="AS5" i="1"/>
  <c r="AP8" i="1"/>
  <c r="AS8" i="1"/>
  <c r="AP19" i="1"/>
  <c r="AS19" i="1"/>
  <c r="AP7" i="1"/>
  <c r="AS7" i="1"/>
</calcChain>
</file>

<file path=xl/sharedStrings.xml><?xml version="1.0" encoding="utf-8"?>
<sst xmlns="http://schemas.openxmlformats.org/spreadsheetml/2006/main" count="397" uniqueCount="91">
  <si>
    <t>krogvægt</t>
  </si>
  <si>
    <t xml:space="preserve">kg. Pris </t>
  </si>
  <si>
    <t xml:space="preserve">Klassificering </t>
  </si>
  <si>
    <t>Krogvægt</t>
  </si>
  <si>
    <t>Frilandfood</t>
  </si>
  <si>
    <t>AM- kontrol</t>
  </si>
  <si>
    <t>Transport</t>
  </si>
  <si>
    <t>Egen salg</t>
  </si>
  <si>
    <t>kg</t>
  </si>
  <si>
    <t>kr</t>
  </si>
  <si>
    <t>Øko Ungtyr 20-23 mdr.</t>
  </si>
  <si>
    <t>Slagtesvind inkl. svind v.  Finpudsning</t>
  </si>
  <si>
    <t>Øko Stud 16-30 mdr.</t>
  </si>
  <si>
    <t>Fedme</t>
  </si>
  <si>
    <t>Farve</t>
  </si>
  <si>
    <t>Fradrag</t>
  </si>
  <si>
    <t>Pris tillæg</t>
  </si>
  <si>
    <t>Avlstyr 2022</t>
  </si>
  <si>
    <t>Økonomi egenafsætning  Skotsk Højlandskvæg</t>
  </si>
  <si>
    <t>Slagtesvind %</t>
  </si>
  <si>
    <t>Ben 30%</t>
  </si>
  <si>
    <t>Slagtning  og udskæring sum</t>
  </si>
  <si>
    <t>Pakning sum</t>
  </si>
  <si>
    <t>Netto kød (kg)</t>
  </si>
  <si>
    <t>Kg pris ekls. Moms</t>
  </si>
  <si>
    <t>Direkte omkostning sum</t>
  </si>
  <si>
    <t>Solgt Indmad</t>
  </si>
  <si>
    <t>Salgspris</t>
  </si>
  <si>
    <t>Øko Ko over 42 mdr</t>
  </si>
  <si>
    <t>salgspris efter omkostniger</t>
  </si>
  <si>
    <t>Kg pris inkl.Moms</t>
  </si>
  <si>
    <t>**</t>
  </si>
  <si>
    <t xml:space="preserve">Øko kvie/stud 16- 42 mdr. </t>
  </si>
  <si>
    <t>***</t>
  </si>
  <si>
    <t>Øko Ungtyr 12-24 mdr.</t>
  </si>
  <si>
    <t>Afregning pr.  Kg krogvægt</t>
  </si>
  <si>
    <t>Kg pris ben/indmd 
eksl. moms</t>
  </si>
  <si>
    <t>Avlstyr 2019 (8 år)</t>
  </si>
  <si>
    <t xml:space="preserve">Ungtyr 12-24 mdr. konventionel </t>
  </si>
  <si>
    <t>*Vakum Pakning</t>
  </si>
  <si>
    <t>Kg pris indmad 
inkl.moms</t>
  </si>
  <si>
    <t>Kg indmand</t>
  </si>
  <si>
    <t>Øko Ko over 42 mdr (Fed)</t>
  </si>
  <si>
    <t>Avlstyr 2019 (8 år) Hak</t>
  </si>
  <si>
    <t>Avlstyr 2022 (8 år) Hak</t>
  </si>
  <si>
    <t xml:space="preserve">Afregnede græsfodrede </t>
  </si>
  <si>
    <t>Relevante eksembler for Skotsk Højlandskvæg</t>
  </si>
  <si>
    <t>Eksembel nummer</t>
  </si>
  <si>
    <t>Indtægt / kg krogvægt</t>
  </si>
  <si>
    <t>DC Friland Food Afregning sum</t>
  </si>
  <si>
    <t>Økonomi salg til Frilandfood Skotsk Højlandskvæg (alle priser er eksl. Moms)</t>
  </si>
  <si>
    <t xml:space="preserve">ØKO Avlstyr </t>
  </si>
  <si>
    <t>Uge 18-2022</t>
  </si>
  <si>
    <t>Uge 16-2022</t>
  </si>
  <si>
    <t>Uge 14-2022</t>
  </si>
  <si>
    <t>Uge 5-2022</t>
  </si>
  <si>
    <t>Uge 39-2019</t>
  </si>
  <si>
    <t>Priser Uge 18-2022</t>
  </si>
  <si>
    <t>Priser Uge 18-2021</t>
  </si>
  <si>
    <t>ØKO Avlstyr (Hak)</t>
  </si>
  <si>
    <t>Øko Ko o. 42 mdr.</t>
  </si>
  <si>
    <t>Øko Ko o. 42 mdr. (Hak)</t>
  </si>
  <si>
    <t>Øko Ko o. 42 mdr. (Hak) Fed</t>
  </si>
  <si>
    <t>Efterbetaling DC+Friland (skønnet)</t>
  </si>
  <si>
    <t>Slagteomkostninger:</t>
  </si>
  <si>
    <t>Slagter Sørensen ApS</t>
  </si>
  <si>
    <t xml:space="preserve"> -inkl. 5% energitillæg</t>
  </si>
  <si>
    <t>Priser stalddørssalg</t>
  </si>
  <si>
    <t>Assenbjerg Highland Cattle</t>
  </si>
  <si>
    <t>Avlstyr (8 år)</t>
  </si>
  <si>
    <t>*</t>
  </si>
  <si>
    <t>Afregnet avlstyr 2019 og simuleret til 2022</t>
  </si>
  <si>
    <t>Mer fortejneste ved stalddørssalg- gårdbutik</t>
  </si>
  <si>
    <t>Kilder: 
Danish Crown -Friland</t>
  </si>
  <si>
    <t>R</t>
  </si>
  <si>
    <t>* Pris slagtning beregnet af krogvægten</t>
  </si>
  <si>
    <t>* Pris udskæring beregnet af krogvægten</t>
  </si>
  <si>
    <r>
      <t xml:space="preserve">Hent regnearket på.
 highland-cattle.dk 
Sæt jeres ene tal ind </t>
    </r>
    <r>
      <rPr>
        <sz val="10"/>
        <color rgb="FFC00000"/>
        <rFont val="Calibri"/>
        <family val="2"/>
        <scheme val="minor"/>
      </rPr>
      <t xml:space="preserve">Kolonner med R "regner"
der må ikke tastes </t>
    </r>
  </si>
  <si>
    <t>Uge 30-2022</t>
  </si>
  <si>
    <t>Pris tillæg (ØKO o.a.)</t>
  </si>
  <si>
    <t xml:space="preserve">Afregning græsfodrede </t>
  </si>
  <si>
    <t>Uge 24-2022</t>
  </si>
  <si>
    <t>*Slagtning beregnet af krogvægten 
inkl 5% energitillæg</t>
  </si>
  <si>
    <t>*Udskæring beregnet af krogvægten
inkl 5% energitillæg</t>
  </si>
  <si>
    <t>*Vakum Pakning 
inkl 5% energi tillæg</t>
  </si>
  <si>
    <t xml:space="preserve">Ben </t>
  </si>
  <si>
    <t>Uge 28-2022</t>
  </si>
  <si>
    <t>Afregnet avlstyre</t>
  </si>
  <si>
    <t>Avlstyr (3,5 år)</t>
  </si>
  <si>
    <t>Efterbetaling DC+Friland</t>
  </si>
  <si>
    <t>Mer fortejneste ved stalddørssalg / gårdbutik 
Til dækning af slagsomkostninger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</si>
</sst>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4" fontId="4" fillId="0" borderId="0" xfId="0" applyNumberFormat="1" applyFont="1"/>
    <xf numFmtId="9" fontId="4" fillId="0" borderId="0" xfId="0" applyNumberFormat="1" applyFont="1"/>
    <xf numFmtId="4" fontId="3" fillId="0" borderId="0" xfId="0" applyNumberFormat="1" applyFont="1"/>
    <xf numFmtId="1" fontId="4" fillId="0" borderId="0" xfId="0" applyNumberFormat="1" applyFont="1"/>
    <xf numFmtId="0" fontId="3" fillId="0" borderId="0" xfId="0" applyFont="1"/>
    <xf numFmtId="0" fontId="4" fillId="2" borderId="0" xfId="0" applyFont="1" applyFill="1"/>
    <xf numFmtId="4" fontId="4" fillId="2" borderId="0" xfId="0" applyNumberFormat="1" applyFont="1" applyFill="1"/>
    <xf numFmtId="9" fontId="4" fillId="2" borderId="0" xfId="0" applyNumberFormat="1" applyFont="1" applyFill="1"/>
    <xf numFmtId="4" fontId="3" fillId="2" borderId="0" xfId="0" applyNumberFormat="1" applyFont="1" applyFill="1"/>
    <xf numFmtId="1" fontId="4" fillId="2" borderId="0" xfId="0" applyNumberFormat="1" applyFont="1" applyFill="1"/>
    <xf numFmtId="0" fontId="3" fillId="2" borderId="0" xfId="0" applyFont="1" applyFill="1"/>
    <xf numFmtId="0" fontId="4" fillId="0" borderId="0" xfId="0" applyFont="1" applyAlignment="1">
      <alignment horizontal="center"/>
    </xf>
    <xf numFmtId="4" fontId="3" fillId="0" borderId="3" xfId="0" applyNumberFormat="1" applyFont="1" applyBorder="1"/>
    <xf numFmtId="17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4" fontId="5" fillId="0" borderId="0" xfId="0" applyNumberFormat="1" applyFont="1"/>
    <xf numFmtId="1" fontId="5" fillId="0" borderId="0" xfId="0" applyNumberFormat="1" applyFont="1"/>
    <xf numFmtId="4" fontId="5" fillId="0" borderId="0" xfId="0" applyNumberFormat="1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9" fontId="1" fillId="0" borderId="0" xfId="0" applyNumberFormat="1" applyFont="1"/>
    <xf numFmtId="1" fontId="1" fillId="0" borderId="0" xfId="0" applyNumberFormat="1" applyFont="1"/>
    <xf numFmtId="0" fontId="4" fillId="3" borderId="0" xfId="0" applyFont="1" applyFill="1"/>
    <xf numFmtId="0" fontId="3" fillId="3" borderId="0" xfId="0" applyFont="1" applyFill="1"/>
    <xf numFmtId="4" fontId="4" fillId="3" borderId="0" xfId="0" applyNumberFormat="1" applyFont="1" applyFill="1"/>
    <xf numFmtId="1" fontId="4" fillId="3" borderId="0" xfId="0" applyNumberFormat="1" applyFont="1" applyFill="1"/>
    <xf numFmtId="4" fontId="4" fillId="3" borderId="3" xfId="0" applyNumberFormat="1" applyFont="1" applyFill="1" applyBorder="1"/>
    <xf numFmtId="0" fontId="4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4" fontId="3" fillId="2" borderId="2" xfId="0" applyNumberFormat="1" applyFont="1" applyFill="1" applyBorder="1"/>
    <xf numFmtId="4" fontId="4" fillId="2" borderId="4" xfId="0" applyNumberFormat="1" applyFont="1" applyFill="1" applyBorder="1"/>
    <xf numFmtId="0" fontId="3" fillId="2" borderId="2" xfId="0" applyFont="1" applyFill="1" applyBorder="1"/>
    <xf numFmtId="0" fontId="4" fillId="2" borderId="4" xfId="0" applyFont="1" applyFill="1" applyBorder="1"/>
    <xf numFmtId="0" fontId="4" fillId="0" borderId="2" xfId="0" applyFont="1" applyBorder="1"/>
    <xf numFmtId="4" fontId="4" fillId="3" borderId="5" xfId="0" applyNumberFormat="1" applyFont="1" applyFill="1" applyBorder="1"/>
    <xf numFmtId="0" fontId="3" fillId="0" borderId="6" xfId="0" applyFont="1" applyBorder="1"/>
    <xf numFmtId="0" fontId="3" fillId="3" borderId="6" xfId="0" applyFont="1" applyFill="1" applyBorder="1" applyAlignment="1">
      <alignment horizontal="center"/>
    </xf>
    <xf numFmtId="0" fontId="4" fillId="0" borderId="7" xfId="0" applyFont="1" applyBorder="1"/>
    <xf numFmtId="4" fontId="4" fillId="0" borderId="6" xfId="0" applyNumberFormat="1" applyFont="1" applyBorder="1"/>
    <xf numFmtId="1" fontId="4" fillId="0" borderId="6" xfId="0" applyNumberFormat="1" applyFont="1" applyBorder="1"/>
    <xf numFmtId="4" fontId="4" fillId="3" borderId="6" xfId="0" applyNumberFormat="1" applyFont="1" applyFill="1" applyBorder="1"/>
    <xf numFmtId="0" fontId="3" fillId="2" borderId="6" xfId="0" applyFont="1" applyFill="1" applyBorder="1" applyAlignment="1">
      <alignment horizontal="center"/>
    </xf>
    <xf numFmtId="0" fontId="4" fillId="0" borderId="6" xfId="0" applyFont="1" applyBorder="1"/>
    <xf numFmtId="9" fontId="4" fillId="0" borderId="6" xfId="0" applyNumberFormat="1" applyFont="1" applyBorder="1"/>
    <xf numFmtId="4" fontId="3" fillId="0" borderId="5" xfId="0" applyNumberFormat="1" applyFont="1" applyBorder="1"/>
    <xf numFmtId="4" fontId="3" fillId="2" borderId="7" xfId="0" applyNumberFormat="1" applyFont="1" applyFill="1" applyBorder="1"/>
    <xf numFmtId="4" fontId="4" fillId="2" borderId="8" xfId="0" applyNumberFormat="1" applyFont="1" applyFill="1" applyBorder="1"/>
    <xf numFmtId="4" fontId="4" fillId="2" borderId="6" xfId="0" applyNumberFormat="1" applyFont="1" applyFill="1" applyBorder="1"/>
    <xf numFmtId="0" fontId="4" fillId="2" borderId="6" xfId="0" applyFont="1" applyFill="1" applyBorder="1"/>
    <xf numFmtId="0" fontId="3" fillId="0" borderId="6" xfId="0" applyFont="1" applyBorder="1" applyAlignment="1">
      <alignment horizontal="left"/>
    </xf>
    <xf numFmtId="1" fontId="3" fillId="3" borderId="6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 textRotation="90"/>
    </xf>
    <xf numFmtId="1" fontId="4" fillId="0" borderId="0" xfId="0" applyNumberFormat="1" applyFont="1" applyAlignment="1">
      <alignment horizontal="center" textRotation="90"/>
    </xf>
    <xf numFmtId="4" fontId="4" fillId="0" borderId="0" xfId="0" applyNumberFormat="1" applyFont="1" applyAlignment="1">
      <alignment horizontal="center" textRotation="90"/>
    </xf>
    <xf numFmtId="4" fontId="4" fillId="0" borderId="0" xfId="0" applyNumberFormat="1" applyFont="1" applyAlignment="1">
      <alignment horizontal="center" textRotation="90" wrapText="1"/>
    </xf>
    <xf numFmtId="4" fontId="4" fillId="0" borderId="4" xfId="0" applyNumberFormat="1" applyFont="1" applyBorder="1" applyAlignment="1">
      <alignment horizontal="center" wrapText="1"/>
    </xf>
    <xf numFmtId="4" fontId="4" fillId="3" borderId="3" xfId="0" applyNumberFormat="1" applyFont="1" applyFill="1" applyBorder="1" applyAlignment="1">
      <alignment horizontal="center" wrapText="1"/>
    </xf>
    <xf numFmtId="4" fontId="4" fillId="3" borderId="0" xfId="0" applyNumberFormat="1" applyFont="1" applyFill="1" applyAlignment="1">
      <alignment horizontal="center" wrapText="1"/>
    </xf>
    <xf numFmtId="9" fontId="4" fillId="0" borderId="0" xfId="0" applyNumberFormat="1" applyFont="1" applyAlignment="1">
      <alignment horizontal="center" textRotation="90"/>
    </xf>
    <xf numFmtId="4" fontId="4" fillId="0" borderId="3" xfId="0" applyNumberFormat="1" applyFont="1" applyBorder="1" applyAlignment="1">
      <alignment horizontal="center" wrapText="1"/>
    </xf>
    <xf numFmtId="4" fontId="3" fillId="0" borderId="3" xfId="0" applyNumberFormat="1" applyFont="1" applyBorder="1" applyAlignment="1">
      <alignment horizontal="center" wrapText="1"/>
    </xf>
    <xf numFmtId="1" fontId="4" fillId="0" borderId="0" xfId="0" applyNumberFormat="1" applyFont="1" applyAlignment="1">
      <alignment horizontal="center" textRotation="90" wrapText="1"/>
    </xf>
    <xf numFmtId="4" fontId="4" fillId="0" borderId="5" xfId="0" applyNumberFormat="1" applyFont="1" applyBorder="1"/>
    <xf numFmtId="0" fontId="3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64" fontId="4" fillId="4" borderId="0" xfId="0" applyNumberFormat="1" applyFont="1" applyFill="1"/>
    <xf numFmtId="164" fontId="4" fillId="4" borderId="0" xfId="0" applyNumberFormat="1" applyFont="1" applyFill="1" applyAlignment="1">
      <alignment horizontal="center" wrapText="1"/>
    </xf>
    <xf numFmtId="164" fontId="4" fillId="4" borderId="6" xfId="0" applyNumberFormat="1" applyFont="1" applyFill="1" applyBorder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" fontId="4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4" fontId="4" fillId="3" borderId="2" xfId="0" applyNumberFormat="1" applyFont="1" applyFill="1" applyBorder="1"/>
    <xf numFmtId="4" fontId="11" fillId="0" borderId="6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12" fillId="2" borderId="7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2" fillId="2" borderId="8" xfId="0" applyFont="1" applyFill="1" applyBorder="1" applyAlignment="1">
      <alignment horizontal="center" wrapText="1"/>
    </xf>
    <xf numFmtId="4" fontId="12" fillId="2" borderId="6" xfId="0" applyNumberFormat="1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4" fontId="12" fillId="3" borderId="5" xfId="0" applyNumberFormat="1" applyFont="1" applyFill="1" applyBorder="1" applyAlignment="1">
      <alignment horizontal="center"/>
    </xf>
    <xf numFmtId="4" fontId="12" fillId="3" borderId="6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4" fontId="4" fillId="0" borderId="0" xfId="0" applyNumberFormat="1" applyFont="1" applyBorder="1"/>
    <xf numFmtId="1" fontId="4" fillId="0" borderId="0" xfId="0" applyNumberFormat="1" applyFont="1" applyBorder="1"/>
    <xf numFmtId="0" fontId="4" fillId="0" borderId="0" xfId="0" applyFont="1" applyBorder="1"/>
    <xf numFmtId="0" fontId="4" fillId="0" borderId="0" xfId="0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" fontId="4" fillId="0" borderId="0" xfId="0" applyNumberFormat="1" applyFont="1" applyFill="1" applyBorder="1"/>
    <xf numFmtId="1" fontId="4" fillId="0" borderId="0" xfId="0" applyNumberFormat="1" applyFont="1" applyFill="1" applyBorder="1"/>
    <xf numFmtId="9" fontId="4" fillId="0" borderId="0" xfId="0" applyNumberFormat="1" applyFont="1" applyFill="1" applyBorder="1"/>
    <xf numFmtId="0" fontId="4" fillId="0" borderId="0" xfId="0" applyFont="1" applyFill="1" applyBorder="1" applyAlignment="1">
      <alignment wrapText="1"/>
    </xf>
    <xf numFmtId="1" fontId="4" fillId="0" borderId="0" xfId="0" applyNumberFormat="1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wrapText="1"/>
    </xf>
    <xf numFmtId="4" fontId="3" fillId="0" borderId="0" xfId="0" applyNumberFormat="1" applyFont="1" applyBorder="1"/>
    <xf numFmtId="4" fontId="3" fillId="0" borderId="0" xfId="0" applyNumberFormat="1" applyFont="1" applyFill="1" applyBorder="1"/>
    <xf numFmtId="4" fontId="6" fillId="0" borderId="0" xfId="0" applyNumberFormat="1" applyFont="1" applyFill="1" applyBorder="1"/>
    <xf numFmtId="0" fontId="3" fillId="0" borderId="0" xfId="0" applyFont="1" applyFill="1" applyBorder="1"/>
    <xf numFmtId="4" fontId="1" fillId="0" borderId="0" xfId="0" applyNumberFormat="1" applyFont="1" applyBorder="1"/>
    <xf numFmtId="0" fontId="1" fillId="0" borderId="0" xfId="0" applyFont="1" applyBorder="1"/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" fontId="1" fillId="0" borderId="4" xfId="0" applyNumberFormat="1" applyFont="1" applyBorder="1"/>
    <xf numFmtId="0" fontId="4" fillId="4" borderId="0" xfId="0" applyFont="1" applyFill="1"/>
    <xf numFmtId="4" fontId="4" fillId="4" borderId="4" xfId="0" applyNumberFormat="1" applyFont="1" applyFill="1" applyBorder="1"/>
    <xf numFmtId="0" fontId="4" fillId="4" borderId="6" xfId="0" applyFont="1" applyFill="1" applyBorder="1"/>
    <xf numFmtId="4" fontId="4" fillId="4" borderId="8" xfId="0" applyNumberFormat="1" applyFont="1" applyFill="1" applyBorder="1"/>
    <xf numFmtId="4" fontId="4" fillId="4" borderId="1" xfId="0" applyNumberFormat="1" applyFont="1" applyFill="1" applyBorder="1" applyAlignment="1">
      <alignment horizontal="center" wrapText="1"/>
    </xf>
    <xf numFmtId="4" fontId="4" fillId="4" borderId="9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989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213360</xdr:colOff>
      <xdr:row>2</xdr:row>
      <xdr:rowOff>121920</xdr:rowOff>
    </xdr:from>
    <xdr:ext cx="184731" cy="264560"/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B2AC1F02-C098-DC1E-630E-4DA2027BBA90}"/>
            </a:ext>
          </a:extLst>
        </xdr:cNvPr>
        <xdr:cNvSpPr txBox="1"/>
      </xdr:nvSpPr>
      <xdr:spPr>
        <a:xfrm>
          <a:off x="1143000" y="49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a-DK" sz="1100"/>
        </a:p>
      </xdr:txBody>
    </xdr:sp>
    <xdr:clientData/>
  </xdr:oneCellAnchor>
  <xdr:twoCellAnchor>
    <xdr:from>
      <xdr:col>2</xdr:col>
      <xdr:colOff>7620</xdr:colOff>
      <xdr:row>2</xdr:row>
      <xdr:rowOff>0</xdr:rowOff>
    </xdr:from>
    <xdr:to>
      <xdr:col>2</xdr:col>
      <xdr:colOff>1623060</xdr:colOff>
      <xdr:row>3</xdr:row>
      <xdr:rowOff>7620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2AB32CF5-B4D6-A76B-1861-401DFF1F35CF}"/>
            </a:ext>
          </a:extLst>
        </xdr:cNvPr>
        <xdr:cNvSpPr txBox="1"/>
      </xdr:nvSpPr>
      <xdr:spPr>
        <a:xfrm>
          <a:off x="937260" y="373380"/>
          <a:ext cx="1615440" cy="1158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Kilder: </a:t>
          </a:r>
        </a:p>
        <a:p>
          <a:r>
            <a:rPr lang="da-DK" sz="1100"/>
            <a:t>* Danish Crown -Friland</a:t>
          </a:r>
        </a:p>
        <a:p>
          <a:r>
            <a:rPr lang="da-DK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Priser- Slagter Sørensen ApS -inkl 5% energitillæg</a:t>
          </a:r>
          <a:r>
            <a:rPr lang="da-DK"/>
            <a:t> </a:t>
          </a:r>
          <a:endParaRPr lang="da-DK" sz="1100"/>
        </a:p>
        <a:p>
          <a:endParaRPr lang="da-DK" sz="1100"/>
        </a:p>
        <a:p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3E3F-FEB8-477E-BB11-FCE6BEE6EA12}">
  <sheetPr>
    <tabColor theme="9" tint="0.59999389629810485"/>
    <pageSetUpPr fitToPage="1"/>
  </sheetPr>
  <dimension ref="A1:AS52"/>
  <sheetViews>
    <sheetView zoomScaleNormal="100" workbookViewId="0">
      <pane xSplit="3" ySplit="3" topLeftCell="D4" activePane="bottomRight" state="frozen"/>
      <selection pane="topRight" activeCell="C1" sqref="C1"/>
      <selection pane="bottomLeft" activeCell="A4" sqref="A4"/>
      <selection pane="bottomRight" activeCell="E13" sqref="E13"/>
    </sheetView>
  </sheetViews>
  <sheetFormatPr defaultRowHeight="13.8" x14ac:dyDescent="0.3"/>
  <cols>
    <col min="1" max="1" width="10.77734375" style="1" customWidth="1"/>
    <col min="2" max="2" width="3.33203125" style="14" customWidth="1"/>
    <col min="3" max="3" width="23.77734375" style="2" customWidth="1"/>
    <col min="4" max="4" width="2.77734375" style="2" customWidth="1"/>
    <col min="5" max="5" width="11.77734375" style="3" customWidth="1"/>
    <col min="6" max="6" width="9.77734375" style="3" customWidth="1"/>
    <col min="7" max="7" width="7.77734375" style="3" customWidth="1"/>
    <col min="8" max="9" width="2.77734375" style="6" customWidth="1"/>
    <col min="10" max="11" width="5.77734375" style="3" customWidth="1"/>
    <col min="12" max="12" width="10.77734375" style="3" customWidth="1"/>
    <col min="13" max="14" width="9.77734375" style="3" customWidth="1"/>
    <col min="15" max="15" width="2.77734375" style="14" customWidth="1"/>
    <col min="16" max="16" width="23.109375" style="2" customWidth="1"/>
    <col min="17" max="17" width="7.77734375" style="3" customWidth="1"/>
    <col min="18" max="18" width="4.77734375" style="4" customWidth="1"/>
    <col min="19" max="19" width="10.77734375" style="3" customWidth="1"/>
    <col min="20" max="20" width="2.77734375" style="3" customWidth="1"/>
    <col min="21" max="21" width="8.77734375" style="3" customWidth="1"/>
    <col min="22" max="22" width="2.77734375" style="3" customWidth="1"/>
    <col min="23" max="23" width="10.77734375" style="3" customWidth="1"/>
    <col min="24" max="24" width="11.77734375" style="3" customWidth="1"/>
    <col min="25" max="25" width="10.77734375" style="3" customWidth="1"/>
    <col min="26" max="26" width="9.77734375" style="3" customWidth="1"/>
    <col min="27" max="27" width="10.77734375" style="3" customWidth="1"/>
    <col min="28" max="28" width="10.77734375" style="5" customWidth="1"/>
    <col min="29" max="30" width="8.77734375" style="3" customWidth="1"/>
    <col min="31" max="31" width="11.77734375" style="3" customWidth="1"/>
    <col min="32" max="32" width="5.77734375" style="3" customWidth="1"/>
    <col min="33" max="34" width="5.77734375" style="6" customWidth="1"/>
    <col min="35" max="35" width="10.77734375" style="3" customWidth="1"/>
    <col min="36" max="37" width="4.77734375" style="6" customWidth="1"/>
    <col min="38" max="38" width="10.77734375" style="3" customWidth="1"/>
    <col min="39" max="39" width="2.77734375" style="2" customWidth="1"/>
    <col min="40" max="40" width="9.77734375" style="7" customWidth="1"/>
    <col min="41" max="41" width="2.77734375" style="2" customWidth="1"/>
    <col min="42" max="42" width="7.77734375" style="3" customWidth="1"/>
    <col min="43" max="43" width="2.77734375" style="2" customWidth="1"/>
    <col min="44" max="44" width="1.77734375" style="2" customWidth="1"/>
    <col min="45" max="45" width="11.77734375" style="3" customWidth="1"/>
    <col min="46" max="16384" width="8.88671875" style="2"/>
  </cols>
  <sheetData>
    <row r="1" spans="1:45" s="22" customFormat="1" ht="15.6" x14ac:dyDescent="0.3">
      <c r="B1" s="35"/>
      <c r="D1" s="18"/>
      <c r="E1" s="19" t="s">
        <v>50</v>
      </c>
      <c r="F1" s="19"/>
      <c r="G1" s="19"/>
      <c r="H1" s="20"/>
      <c r="I1" s="20"/>
      <c r="J1" s="19"/>
      <c r="K1" s="19"/>
      <c r="L1" s="19"/>
      <c r="M1" s="19"/>
      <c r="N1" s="21"/>
      <c r="O1" s="35"/>
      <c r="Q1" s="23" t="s">
        <v>18</v>
      </c>
      <c r="R1" s="24"/>
      <c r="S1" s="23"/>
      <c r="T1" s="23"/>
      <c r="U1" s="23"/>
      <c r="V1" s="23"/>
      <c r="W1" s="23"/>
      <c r="X1" s="23"/>
      <c r="Y1" s="23"/>
      <c r="Z1" s="23"/>
      <c r="AA1" s="23"/>
      <c r="AB1" s="19"/>
      <c r="AC1" s="23"/>
      <c r="AD1" s="23"/>
      <c r="AE1" s="23"/>
      <c r="AF1" s="23"/>
      <c r="AG1" s="25"/>
      <c r="AH1" s="25"/>
      <c r="AI1" s="23"/>
      <c r="AJ1" s="25"/>
      <c r="AK1" s="25"/>
      <c r="AL1" s="23"/>
      <c r="AN1" s="18"/>
      <c r="AP1" s="23"/>
      <c r="AS1" s="23"/>
    </row>
    <row r="2" spans="1:45" ht="14.4" x14ac:dyDescent="0.3">
      <c r="A2" s="96"/>
      <c r="B2" s="37"/>
      <c r="C2" s="26"/>
      <c r="D2" s="27"/>
      <c r="E2" s="28" t="s">
        <v>4</v>
      </c>
      <c r="F2" s="28"/>
      <c r="G2" s="28"/>
      <c r="H2" s="29"/>
      <c r="I2" s="29"/>
      <c r="J2" s="28"/>
      <c r="K2" s="28"/>
      <c r="L2" s="28"/>
      <c r="M2" s="28"/>
      <c r="N2" s="28"/>
      <c r="O2" s="40"/>
      <c r="P2" s="8"/>
      <c r="Q2" s="9" t="s">
        <v>7</v>
      </c>
      <c r="R2" s="10"/>
      <c r="S2" s="9"/>
      <c r="T2" s="9"/>
      <c r="U2" s="9"/>
      <c r="V2" s="9"/>
      <c r="W2" s="9"/>
      <c r="X2" s="9"/>
      <c r="Y2" s="9"/>
      <c r="Z2" s="9"/>
      <c r="AA2" s="9"/>
      <c r="AB2" s="11"/>
      <c r="AC2" s="9"/>
      <c r="AD2" s="9"/>
      <c r="AE2" s="9"/>
      <c r="AF2" s="9"/>
      <c r="AG2" s="12"/>
      <c r="AH2" s="12"/>
      <c r="AI2" s="9"/>
      <c r="AJ2" s="12"/>
      <c r="AK2" s="12"/>
      <c r="AL2" s="9"/>
      <c r="AM2" s="8"/>
      <c r="AN2" s="13"/>
      <c r="AO2" s="8"/>
      <c r="AP2" s="9"/>
      <c r="AQ2" s="8"/>
      <c r="AS2" s="79"/>
    </row>
    <row r="3" spans="1:45" s="14" customFormat="1" ht="84" x14ac:dyDescent="0.3">
      <c r="B3" s="65" t="s">
        <v>47</v>
      </c>
      <c r="C3" s="97" t="s">
        <v>77</v>
      </c>
      <c r="E3" s="34" t="s">
        <v>2</v>
      </c>
      <c r="F3" s="34" t="s">
        <v>3</v>
      </c>
      <c r="G3" s="34" t="s">
        <v>1</v>
      </c>
      <c r="H3" s="66" t="s">
        <v>13</v>
      </c>
      <c r="I3" s="66" t="s">
        <v>14</v>
      </c>
      <c r="J3" s="67" t="s">
        <v>15</v>
      </c>
      <c r="K3" s="68" t="s">
        <v>16</v>
      </c>
      <c r="L3" s="69" t="s">
        <v>63</v>
      </c>
      <c r="M3" s="70" t="s">
        <v>35</v>
      </c>
      <c r="N3" s="71" t="s">
        <v>49</v>
      </c>
      <c r="O3" s="36" t="s">
        <v>47</v>
      </c>
      <c r="Q3" s="34" t="s">
        <v>0</v>
      </c>
      <c r="R3" s="72" t="s">
        <v>19</v>
      </c>
      <c r="S3" s="33" t="s">
        <v>11</v>
      </c>
      <c r="T3" s="33"/>
      <c r="U3" s="33" t="s">
        <v>20</v>
      </c>
      <c r="V3" s="33"/>
      <c r="W3" s="33" t="s">
        <v>75</v>
      </c>
      <c r="X3" s="33" t="s">
        <v>76</v>
      </c>
      <c r="Y3" s="73" t="s">
        <v>21</v>
      </c>
      <c r="Z3" s="34" t="s">
        <v>6</v>
      </c>
      <c r="AA3" s="34" t="s">
        <v>5</v>
      </c>
      <c r="AB3" s="74" t="s">
        <v>23</v>
      </c>
      <c r="AC3" s="33" t="s">
        <v>39</v>
      </c>
      <c r="AD3" s="74" t="s">
        <v>22</v>
      </c>
      <c r="AE3" s="74" t="s">
        <v>25</v>
      </c>
      <c r="AF3" s="68" t="s">
        <v>40</v>
      </c>
      <c r="AG3" s="75" t="s">
        <v>36</v>
      </c>
      <c r="AH3" s="75" t="s">
        <v>41</v>
      </c>
      <c r="AI3" s="33" t="s">
        <v>26</v>
      </c>
      <c r="AJ3" s="66" t="s">
        <v>30</v>
      </c>
      <c r="AK3" s="66" t="s">
        <v>24</v>
      </c>
      <c r="AL3" s="34" t="s">
        <v>27</v>
      </c>
      <c r="AM3" s="14" t="s">
        <v>9</v>
      </c>
      <c r="AN3" s="113" t="s">
        <v>29</v>
      </c>
      <c r="AO3" s="114"/>
      <c r="AP3" s="111" t="s">
        <v>48</v>
      </c>
      <c r="AQ3" s="112"/>
      <c r="AS3" s="80" t="s">
        <v>72</v>
      </c>
    </row>
    <row r="4" spans="1:45" s="55" customFormat="1" x14ac:dyDescent="0.3">
      <c r="A4" s="48" t="s">
        <v>45</v>
      </c>
      <c r="B4" s="49"/>
      <c r="C4" s="48"/>
      <c r="D4" s="50"/>
      <c r="E4" s="51"/>
      <c r="F4" s="86" t="s">
        <v>70</v>
      </c>
      <c r="G4" s="86" t="s">
        <v>70</v>
      </c>
      <c r="H4" s="87" t="s">
        <v>70</v>
      </c>
      <c r="I4" s="87" t="s">
        <v>70</v>
      </c>
      <c r="J4" s="86" t="s">
        <v>70</v>
      </c>
      <c r="K4" s="86" t="s">
        <v>70</v>
      </c>
      <c r="L4" s="86" t="s">
        <v>70</v>
      </c>
      <c r="M4" s="109" t="s">
        <v>74</v>
      </c>
      <c r="N4" s="110" t="s">
        <v>74</v>
      </c>
      <c r="O4" s="54"/>
      <c r="Q4" s="99"/>
      <c r="R4" s="56"/>
      <c r="S4" s="100" t="s">
        <v>74</v>
      </c>
      <c r="T4" s="51"/>
      <c r="U4" s="100" t="s">
        <v>74</v>
      </c>
      <c r="V4" s="100"/>
      <c r="W4" s="100"/>
      <c r="X4" s="100"/>
      <c r="Y4" s="101" t="s">
        <v>74</v>
      </c>
      <c r="Z4" s="100"/>
      <c r="AA4" s="100"/>
      <c r="AB4" s="101" t="s">
        <v>74</v>
      </c>
      <c r="AC4" s="100"/>
      <c r="AD4" s="101" t="s">
        <v>74</v>
      </c>
      <c r="AE4" s="101" t="s">
        <v>74</v>
      </c>
      <c r="AF4" s="100"/>
      <c r="AG4" s="102" t="s">
        <v>74</v>
      </c>
      <c r="AH4" s="52"/>
      <c r="AI4" s="51"/>
      <c r="AJ4" s="52"/>
      <c r="AK4" s="102" t="s">
        <v>74</v>
      </c>
      <c r="AL4" s="100" t="s">
        <v>74</v>
      </c>
      <c r="AM4" s="104"/>
      <c r="AN4" s="103" t="s">
        <v>74</v>
      </c>
      <c r="AO4" s="105"/>
      <c r="AP4" s="106" t="s">
        <v>74</v>
      </c>
      <c r="AQ4" s="107"/>
      <c r="AR4" s="104"/>
      <c r="AS4" s="108" t="s">
        <v>74</v>
      </c>
    </row>
    <row r="5" spans="1:45" x14ac:dyDescent="0.3">
      <c r="A5" s="1" t="s">
        <v>53</v>
      </c>
      <c r="B5" s="37">
        <v>1</v>
      </c>
      <c r="C5" s="2" t="s">
        <v>10</v>
      </c>
      <c r="D5" s="46"/>
      <c r="E5" s="3">
        <v>6.89</v>
      </c>
      <c r="F5" s="3">
        <v>265.8</v>
      </c>
      <c r="G5" s="3">
        <v>28.45</v>
      </c>
      <c r="K5" s="3">
        <v>1.25</v>
      </c>
      <c r="L5" s="3">
        <v>2</v>
      </c>
      <c r="M5" s="30">
        <f>G5+J5+K5+L5</f>
        <v>31.7</v>
      </c>
      <c r="N5" s="28">
        <f>F5*M5</f>
        <v>8425.86</v>
      </c>
      <c r="O5" s="40">
        <v>1</v>
      </c>
      <c r="P5" s="2" t="s">
        <v>10</v>
      </c>
      <c r="Q5" s="3">
        <f>F5</f>
        <v>265.8</v>
      </c>
      <c r="R5" s="4">
        <v>0.12</v>
      </c>
      <c r="S5" s="3">
        <f>-Q5*R5</f>
        <v>-31.896000000000001</v>
      </c>
      <c r="T5" s="3" t="s">
        <v>8</v>
      </c>
      <c r="U5" s="3">
        <f>-Q5/100*30</f>
        <v>-79.739999999999995</v>
      </c>
      <c r="V5" s="3" t="s">
        <v>8</v>
      </c>
      <c r="W5" s="3">
        <v>5.51</v>
      </c>
      <c r="X5" s="3">
        <v>6.56</v>
      </c>
      <c r="Y5" s="15">
        <f>(W5+X5)*Q5</f>
        <v>3208.2060000000001</v>
      </c>
      <c r="Z5" s="3">
        <v>500</v>
      </c>
      <c r="AB5" s="15">
        <f>Q5+S5+U5</f>
        <v>154.16399999999999</v>
      </c>
      <c r="AC5" s="3">
        <v>6.83</v>
      </c>
      <c r="AD5" s="15">
        <f>AB5*AC5</f>
        <v>1052.94012</v>
      </c>
      <c r="AE5" s="15">
        <f>Y5+Z5+AA5+AD5</f>
        <v>4761.1461200000003</v>
      </c>
      <c r="AF5" s="3">
        <v>45</v>
      </c>
      <c r="AG5" s="6">
        <f>AF5*0.8</f>
        <v>36</v>
      </c>
      <c r="AJ5" s="6">
        <v>115</v>
      </c>
      <c r="AK5" s="6">
        <f>AJ5*0.8</f>
        <v>92</v>
      </c>
      <c r="AL5" s="3">
        <f>AB5*AK5</f>
        <v>14183.088</v>
      </c>
      <c r="AM5" s="2" t="s">
        <v>9</v>
      </c>
      <c r="AN5" s="42">
        <f>AL5-AE5</f>
        <v>9421.9418799999985</v>
      </c>
      <c r="AO5" s="43" t="s">
        <v>9</v>
      </c>
      <c r="AP5" s="9">
        <f>AN5/Q5</f>
        <v>35.447486380737388</v>
      </c>
      <c r="AQ5" s="8" t="s">
        <v>9</v>
      </c>
      <c r="AS5" s="79">
        <f>AN5-N5</f>
        <v>996.08187999999791</v>
      </c>
    </row>
    <row r="6" spans="1:45" x14ac:dyDescent="0.3">
      <c r="A6" s="1" t="s">
        <v>54</v>
      </c>
      <c r="B6" s="37">
        <v>2</v>
      </c>
      <c r="C6" s="2" t="s">
        <v>10</v>
      </c>
      <c r="D6" s="46"/>
      <c r="E6" s="3">
        <v>4.5999999999999996</v>
      </c>
      <c r="F6" s="3">
        <v>242</v>
      </c>
      <c r="G6" s="3">
        <v>26.79</v>
      </c>
      <c r="H6" s="6">
        <v>3</v>
      </c>
      <c r="I6" s="6">
        <v>3</v>
      </c>
      <c r="K6" s="3">
        <v>3.5</v>
      </c>
      <c r="L6" s="3">
        <v>2</v>
      </c>
      <c r="M6" s="30">
        <f>G6+J6+K6+L6</f>
        <v>32.29</v>
      </c>
      <c r="N6" s="28">
        <f>F6*M6</f>
        <v>7814.1799999999994</v>
      </c>
      <c r="O6" s="40">
        <v>2</v>
      </c>
      <c r="P6" s="2" t="s">
        <v>10</v>
      </c>
      <c r="Q6" s="3">
        <f t="shared" ref="Q6:Q8" si="0">F6</f>
        <v>242</v>
      </c>
      <c r="R6" s="4">
        <v>0.12</v>
      </c>
      <c r="S6" s="3">
        <f t="shared" ref="S6:S11" si="1">-Q6*R6</f>
        <v>-29.04</v>
      </c>
      <c r="T6" s="3" t="s">
        <v>8</v>
      </c>
      <c r="U6" s="3">
        <f t="shared" ref="U6:U11" si="2">-Q6/100*30</f>
        <v>-72.599999999999994</v>
      </c>
      <c r="V6" s="3" t="s">
        <v>8</v>
      </c>
      <c r="W6" s="3">
        <v>5.51</v>
      </c>
      <c r="X6" s="3">
        <v>6.56</v>
      </c>
      <c r="Y6" s="15">
        <f t="shared" ref="Y6:Y21" si="3">(W6+X6)*Q6</f>
        <v>2920.94</v>
      </c>
      <c r="Z6" s="3">
        <v>500</v>
      </c>
      <c r="AB6" s="15">
        <f t="shared" ref="AB6:AB15" si="4">Q6+S6+U6</f>
        <v>140.36000000000001</v>
      </c>
      <c r="AC6" s="3">
        <v>6.83</v>
      </c>
      <c r="AD6" s="15">
        <f t="shared" ref="AD6:AD15" si="5">AB6*AC6</f>
        <v>958.65880000000016</v>
      </c>
      <c r="AE6" s="15">
        <f t="shared" ref="AE6:AE15" si="6">Y6+Z6+AA6+AD6</f>
        <v>4379.5987999999998</v>
      </c>
      <c r="AF6" s="3">
        <v>45</v>
      </c>
      <c r="AG6" s="6">
        <f t="shared" ref="AG6:AG36" si="7">AF6*0.8</f>
        <v>36</v>
      </c>
      <c r="AJ6" s="6">
        <v>115</v>
      </c>
      <c r="AK6" s="6">
        <f t="shared" ref="AK6:AK36" si="8">AJ6*0.8</f>
        <v>92</v>
      </c>
      <c r="AL6" s="3">
        <f t="shared" ref="AL6:AL8" si="9">AB6*AK6</f>
        <v>12913.12</v>
      </c>
      <c r="AM6" s="2" t="s">
        <v>9</v>
      </c>
      <c r="AN6" s="42">
        <f>AL6-AE6</f>
        <v>8533.521200000001</v>
      </c>
      <c r="AO6" s="43" t="s">
        <v>9</v>
      </c>
      <c r="AP6" s="9">
        <f>AN6/Q6</f>
        <v>35.262484297520665</v>
      </c>
      <c r="AQ6" s="8" t="s">
        <v>9</v>
      </c>
      <c r="AS6" s="79">
        <f t="shared" ref="AS6:AS36" si="10">AN6-N6</f>
        <v>719.34120000000166</v>
      </c>
    </row>
    <row r="7" spans="1:45" x14ac:dyDescent="0.3">
      <c r="A7" s="1" t="s">
        <v>55</v>
      </c>
      <c r="B7" s="37">
        <v>3</v>
      </c>
      <c r="C7" s="2" t="s">
        <v>10</v>
      </c>
      <c r="D7" s="46"/>
      <c r="E7" s="3">
        <v>7.16</v>
      </c>
      <c r="F7" s="3">
        <v>252.3</v>
      </c>
      <c r="G7" s="3">
        <v>25.96</v>
      </c>
      <c r="H7" s="6">
        <v>2</v>
      </c>
      <c r="I7" s="6">
        <v>3</v>
      </c>
      <c r="J7" s="3">
        <v>-0.25</v>
      </c>
      <c r="K7" s="3">
        <v>0.5</v>
      </c>
      <c r="L7" s="3">
        <v>2</v>
      </c>
      <c r="M7" s="30">
        <f>G7+J7+K7+L7</f>
        <v>28.21</v>
      </c>
      <c r="N7" s="28">
        <f>F7*M7</f>
        <v>7117.3830000000007</v>
      </c>
      <c r="O7" s="40">
        <v>3</v>
      </c>
      <c r="P7" s="2" t="s">
        <v>10</v>
      </c>
      <c r="Q7" s="3">
        <f t="shared" si="0"/>
        <v>252.3</v>
      </c>
      <c r="R7" s="4">
        <v>0.12</v>
      </c>
      <c r="S7" s="3">
        <f t="shared" si="1"/>
        <v>-30.276</v>
      </c>
      <c r="T7" s="3" t="s">
        <v>8</v>
      </c>
      <c r="U7" s="3">
        <f t="shared" si="2"/>
        <v>-75.69</v>
      </c>
      <c r="V7" s="3" t="s">
        <v>8</v>
      </c>
      <c r="W7" s="3">
        <v>5.51</v>
      </c>
      <c r="X7" s="3">
        <v>6.56</v>
      </c>
      <c r="Y7" s="15">
        <f t="shared" si="3"/>
        <v>3045.2610000000004</v>
      </c>
      <c r="Z7" s="3">
        <v>500</v>
      </c>
      <c r="AB7" s="15">
        <f t="shared" si="4"/>
        <v>146.334</v>
      </c>
      <c r="AC7" s="3">
        <v>6.83</v>
      </c>
      <c r="AD7" s="15">
        <f t="shared" si="5"/>
        <v>999.46122000000003</v>
      </c>
      <c r="AE7" s="15">
        <f t="shared" si="6"/>
        <v>4544.7222200000006</v>
      </c>
      <c r="AF7" s="3">
        <v>45</v>
      </c>
      <c r="AG7" s="6">
        <f t="shared" si="7"/>
        <v>36</v>
      </c>
      <c r="AJ7" s="6">
        <v>115</v>
      </c>
      <c r="AK7" s="6">
        <f t="shared" si="8"/>
        <v>92</v>
      </c>
      <c r="AL7" s="3">
        <f t="shared" si="9"/>
        <v>13462.728000000001</v>
      </c>
      <c r="AM7" s="2" t="s">
        <v>9</v>
      </c>
      <c r="AN7" s="42">
        <f>AL7-AE7</f>
        <v>8918.0057799999995</v>
      </c>
      <c r="AO7" s="43" t="s">
        <v>9</v>
      </c>
      <c r="AP7" s="9">
        <f>AN7/Q7</f>
        <v>35.346832263178754</v>
      </c>
      <c r="AQ7" s="8" t="s">
        <v>9</v>
      </c>
      <c r="AS7" s="79">
        <f t="shared" si="10"/>
        <v>1800.6227799999988</v>
      </c>
    </row>
    <row r="8" spans="1:45" x14ac:dyDescent="0.3">
      <c r="A8" s="1" t="s">
        <v>55</v>
      </c>
      <c r="B8" s="37">
        <v>4</v>
      </c>
      <c r="C8" s="2" t="s">
        <v>12</v>
      </c>
      <c r="D8" s="46"/>
      <c r="E8" s="3">
        <v>4</v>
      </c>
      <c r="F8" s="3">
        <v>243.9</v>
      </c>
      <c r="G8" s="3">
        <v>26.49</v>
      </c>
      <c r="H8" s="6">
        <v>3</v>
      </c>
      <c r="I8" s="6">
        <v>3</v>
      </c>
      <c r="K8" s="3">
        <v>2</v>
      </c>
      <c r="L8" s="3">
        <v>2</v>
      </c>
      <c r="M8" s="30">
        <f>G8+J8+K8+L8</f>
        <v>30.49</v>
      </c>
      <c r="N8" s="28">
        <f>F8*M8</f>
        <v>7436.5109999999995</v>
      </c>
      <c r="O8" s="40">
        <v>4</v>
      </c>
      <c r="P8" s="2" t="s">
        <v>12</v>
      </c>
      <c r="Q8" s="3">
        <f t="shared" si="0"/>
        <v>243.9</v>
      </c>
      <c r="R8" s="4">
        <v>0.12</v>
      </c>
      <c r="S8" s="3">
        <f t="shared" si="1"/>
        <v>-29.268000000000001</v>
      </c>
      <c r="T8" s="3" t="s">
        <v>8</v>
      </c>
      <c r="U8" s="3">
        <f t="shared" si="2"/>
        <v>-73.17</v>
      </c>
      <c r="V8" s="3" t="s">
        <v>8</v>
      </c>
      <c r="W8" s="3">
        <v>5.51</v>
      </c>
      <c r="X8" s="3">
        <v>6.56</v>
      </c>
      <c r="Y8" s="15">
        <f t="shared" si="3"/>
        <v>2943.873</v>
      </c>
      <c r="Z8" s="3">
        <v>500</v>
      </c>
      <c r="AB8" s="15">
        <f t="shared" si="4"/>
        <v>141.46199999999999</v>
      </c>
      <c r="AC8" s="3">
        <v>6.83</v>
      </c>
      <c r="AD8" s="15">
        <f t="shared" si="5"/>
        <v>966.18545999999992</v>
      </c>
      <c r="AE8" s="15">
        <f t="shared" si="6"/>
        <v>4410.0584600000002</v>
      </c>
      <c r="AF8" s="3">
        <v>45</v>
      </c>
      <c r="AG8" s="6">
        <f t="shared" si="7"/>
        <v>36</v>
      </c>
      <c r="AJ8" s="6">
        <v>115</v>
      </c>
      <c r="AK8" s="6">
        <f t="shared" si="8"/>
        <v>92</v>
      </c>
      <c r="AL8" s="3">
        <f t="shared" si="9"/>
        <v>13014.503999999999</v>
      </c>
      <c r="AM8" s="2" t="s">
        <v>9</v>
      </c>
      <c r="AN8" s="42">
        <f>AL8-AE8</f>
        <v>8604.4455399999988</v>
      </c>
      <c r="AO8" s="43" t="s">
        <v>9</v>
      </c>
      <c r="AP8" s="9">
        <f>AN8/Q8</f>
        <v>35.278579499794994</v>
      </c>
      <c r="AQ8" s="8" t="s">
        <v>9</v>
      </c>
      <c r="AS8" s="79">
        <f t="shared" si="10"/>
        <v>1167.9345399999993</v>
      </c>
    </row>
    <row r="9" spans="1:45" s="55" customFormat="1" x14ac:dyDescent="0.3">
      <c r="A9" s="48" t="s">
        <v>71</v>
      </c>
      <c r="B9" s="49"/>
      <c r="C9" s="48"/>
      <c r="D9" s="50"/>
      <c r="E9" s="51"/>
      <c r="F9" s="51"/>
      <c r="G9" s="51"/>
      <c r="H9" s="52"/>
      <c r="I9" s="52"/>
      <c r="J9" s="51"/>
      <c r="K9" s="51"/>
      <c r="L9" s="51"/>
      <c r="M9" s="47"/>
      <c r="N9" s="53"/>
      <c r="O9" s="54"/>
      <c r="Q9" s="51"/>
      <c r="R9" s="56"/>
      <c r="S9" s="51"/>
      <c r="T9" s="51"/>
      <c r="U9" s="51"/>
      <c r="V9" s="51"/>
      <c r="W9" s="51"/>
      <c r="X9" s="51"/>
      <c r="Y9" s="57"/>
      <c r="Z9" s="51"/>
      <c r="AA9" s="51"/>
      <c r="AB9" s="57">
        <f t="shared" si="4"/>
        <v>0</v>
      </c>
      <c r="AC9" s="51"/>
      <c r="AD9" s="57"/>
      <c r="AE9" s="57"/>
      <c r="AF9" s="51"/>
      <c r="AG9" s="52"/>
      <c r="AH9" s="52"/>
      <c r="AI9" s="51"/>
      <c r="AJ9" s="52"/>
      <c r="AK9" s="52"/>
      <c r="AL9" s="51"/>
      <c r="AN9" s="58"/>
      <c r="AO9" s="59"/>
      <c r="AP9" s="60"/>
      <c r="AQ9" s="61"/>
      <c r="AS9" s="81"/>
    </row>
    <row r="10" spans="1:45" x14ac:dyDescent="0.3">
      <c r="A10" s="16" t="s">
        <v>56</v>
      </c>
      <c r="B10" s="38">
        <v>5</v>
      </c>
      <c r="C10" s="2" t="s">
        <v>37</v>
      </c>
      <c r="D10" s="46"/>
      <c r="E10" s="3">
        <v>12</v>
      </c>
      <c r="F10" s="3">
        <v>509.2</v>
      </c>
      <c r="G10" s="3">
        <v>15.8</v>
      </c>
      <c r="H10" s="6">
        <v>3</v>
      </c>
      <c r="I10" s="6">
        <v>4</v>
      </c>
      <c r="J10" s="3">
        <v>-0.5</v>
      </c>
      <c r="L10" s="3">
        <v>1.3</v>
      </c>
      <c r="M10" s="30">
        <f>G10+J10+K10+L10</f>
        <v>16.600000000000001</v>
      </c>
      <c r="N10" s="28">
        <f>F10*M10</f>
        <v>8452.7200000000012</v>
      </c>
      <c r="O10" s="41">
        <v>5</v>
      </c>
      <c r="P10" s="2" t="s">
        <v>43</v>
      </c>
      <c r="Q10" s="3">
        <f>F10</f>
        <v>509.2</v>
      </c>
      <c r="R10" s="4">
        <v>0.12</v>
      </c>
      <c r="S10" s="3">
        <f t="shared" si="1"/>
        <v>-61.103999999999999</v>
      </c>
      <c r="T10" s="3" t="s">
        <v>8</v>
      </c>
      <c r="U10" s="3">
        <f t="shared" si="2"/>
        <v>-152.76</v>
      </c>
      <c r="V10" s="3" t="s">
        <v>8</v>
      </c>
      <c r="W10" s="3">
        <v>5.51</v>
      </c>
      <c r="X10" s="3">
        <v>6.51</v>
      </c>
      <c r="Y10" s="15">
        <f t="shared" si="3"/>
        <v>6120.5839999999998</v>
      </c>
      <c r="Z10" s="3">
        <v>500</v>
      </c>
      <c r="AB10" s="15">
        <f t="shared" si="4"/>
        <v>295.33600000000001</v>
      </c>
      <c r="AC10" s="3">
        <v>6.83</v>
      </c>
      <c r="AD10" s="15">
        <f t="shared" si="5"/>
        <v>2017.1448800000001</v>
      </c>
      <c r="AE10" s="15">
        <f t="shared" si="6"/>
        <v>8637.7288800000006</v>
      </c>
      <c r="AF10" s="3">
        <v>45</v>
      </c>
      <c r="AG10" s="6">
        <f t="shared" si="7"/>
        <v>36</v>
      </c>
      <c r="AJ10" s="6">
        <v>120</v>
      </c>
      <c r="AK10" s="6">
        <f t="shared" si="8"/>
        <v>96</v>
      </c>
      <c r="AL10" s="3">
        <f>AB10*AK10</f>
        <v>28352.256000000001</v>
      </c>
      <c r="AM10" s="2" t="s">
        <v>9</v>
      </c>
      <c r="AN10" s="42">
        <f>AL10-AE10</f>
        <v>19714.527119999999</v>
      </c>
      <c r="AO10" s="43" t="s">
        <v>9</v>
      </c>
      <c r="AP10" s="9">
        <f>AN10/Q10</f>
        <v>38.716667556952082</v>
      </c>
      <c r="AQ10" s="8" t="s">
        <v>9</v>
      </c>
      <c r="AS10" s="79">
        <f t="shared" si="10"/>
        <v>11261.807119999998</v>
      </c>
    </row>
    <row r="11" spans="1:45" ht="13.2" customHeight="1" x14ac:dyDescent="0.3">
      <c r="A11" s="1" t="s">
        <v>52</v>
      </c>
      <c r="B11" s="38">
        <v>6</v>
      </c>
      <c r="C11" s="2" t="s">
        <v>17</v>
      </c>
      <c r="D11" s="46"/>
      <c r="E11" s="3">
        <v>12</v>
      </c>
      <c r="F11" s="3">
        <v>509.2</v>
      </c>
      <c r="G11" s="3">
        <v>27.75</v>
      </c>
      <c r="H11" s="6">
        <v>3</v>
      </c>
      <c r="I11" s="6">
        <v>4</v>
      </c>
      <c r="J11" s="3">
        <v>-0.5</v>
      </c>
      <c r="L11" s="3">
        <v>1.3</v>
      </c>
      <c r="M11" s="30">
        <f>G11+J11+K11+L11</f>
        <v>28.55</v>
      </c>
      <c r="N11" s="28">
        <f>F11*M11</f>
        <v>14537.66</v>
      </c>
      <c r="O11" s="41">
        <v>6</v>
      </c>
      <c r="P11" s="2" t="s">
        <v>44</v>
      </c>
      <c r="Q11" s="3">
        <f>F11</f>
        <v>509.2</v>
      </c>
      <c r="R11" s="4">
        <v>0.12</v>
      </c>
      <c r="S11" s="3">
        <f t="shared" si="1"/>
        <v>-61.103999999999999</v>
      </c>
      <c r="T11" s="3" t="s">
        <v>8</v>
      </c>
      <c r="U11" s="3">
        <f t="shared" si="2"/>
        <v>-152.76</v>
      </c>
      <c r="V11" s="3" t="s">
        <v>8</v>
      </c>
      <c r="W11" s="3">
        <v>5.51</v>
      </c>
      <c r="X11" s="3">
        <v>6.51</v>
      </c>
      <c r="Y11" s="15">
        <f t="shared" si="3"/>
        <v>6120.5839999999998</v>
      </c>
      <c r="Z11" s="3">
        <v>500</v>
      </c>
      <c r="AB11" s="15">
        <f t="shared" si="4"/>
        <v>295.33600000000001</v>
      </c>
      <c r="AC11" s="3">
        <v>6.83</v>
      </c>
      <c r="AD11" s="15">
        <f t="shared" si="5"/>
        <v>2017.1448800000001</v>
      </c>
      <c r="AE11" s="15">
        <f t="shared" si="6"/>
        <v>8637.7288800000006</v>
      </c>
      <c r="AF11" s="3">
        <v>45</v>
      </c>
      <c r="AG11" s="6">
        <f t="shared" si="7"/>
        <v>36</v>
      </c>
      <c r="AJ11" s="6">
        <v>120</v>
      </c>
      <c r="AK11" s="6">
        <f t="shared" si="8"/>
        <v>96</v>
      </c>
      <c r="AL11" s="3">
        <f>AB11*AK11</f>
        <v>28352.256000000001</v>
      </c>
      <c r="AM11" s="2" t="s">
        <v>9</v>
      </c>
      <c r="AN11" s="42">
        <f>AL11-AE11</f>
        <v>19714.527119999999</v>
      </c>
      <c r="AO11" s="43" t="s">
        <v>9</v>
      </c>
      <c r="AP11" s="9">
        <f>AN11/Q11</f>
        <v>38.716667556952082</v>
      </c>
      <c r="AQ11" s="8" t="s">
        <v>9</v>
      </c>
      <c r="AS11" s="79">
        <f t="shared" si="10"/>
        <v>5176.867119999999</v>
      </c>
    </row>
    <row r="12" spans="1:45" ht="13.2" customHeight="1" x14ac:dyDescent="0.3">
      <c r="B12" s="38"/>
      <c r="D12" s="46"/>
      <c r="M12" s="30"/>
      <c r="N12" s="28"/>
      <c r="O12" s="41"/>
      <c r="Y12" s="15"/>
      <c r="AB12" s="15"/>
      <c r="AD12" s="15"/>
      <c r="AE12" s="15"/>
      <c r="AN12" s="42"/>
      <c r="AO12" s="43"/>
      <c r="AP12" s="9"/>
      <c r="AQ12" s="8"/>
      <c r="AS12" s="79"/>
    </row>
    <row r="13" spans="1:45" s="55" customFormat="1" x14ac:dyDescent="0.3">
      <c r="A13" s="62" t="s">
        <v>46</v>
      </c>
      <c r="B13" s="63"/>
      <c r="C13" s="48"/>
      <c r="D13" s="50"/>
      <c r="E13" s="51"/>
      <c r="F13" s="51"/>
      <c r="G13" s="51"/>
      <c r="H13" s="52"/>
      <c r="I13" s="52"/>
      <c r="J13" s="51"/>
      <c r="K13" s="51"/>
      <c r="L13" s="51"/>
      <c r="M13" s="47"/>
      <c r="N13" s="53"/>
      <c r="O13" s="64"/>
      <c r="Q13" s="51"/>
      <c r="R13" s="56"/>
      <c r="S13" s="51"/>
      <c r="T13" s="51"/>
      <c r="U13" s="51"/>
      <c r="V13" s="51"/>
      <c r="W13" s="51"/>
      <c r="X13" s="51"/>
      <c r="Y13" s="57"/>
      <c r="Z13" s="51"/>
      <c r="AA13" s="51"/>
      <c r="AB13" s="57"/>
      <c r="AC13" s="51"/>
      <c r="AD13" s="57"/>
      <c r="AE13" s="57"/>
      <c r="AF13" s="51"/>
      <c r="AG13" s="52"/>
      <c r="AH13" s="52"/>
      <c r="AI13" s="51"/>
      <c r="AJ13" s="52"/>
      <c r="AK13" s="52"/>
      <c r="AL13" s="51"/>
      <c r="AN13" s="58"/>
      <c r="AO13" s="59"/>
      <c r="AP13" s="60"/>
      <c r="AQ13" s="61"/>
      <c r="AS13" s="81"/>
    </row>
    <row r="14" spans="1:45" x14ac:dyDescent="0.3">
      <c r="A14" s="1" t="s">
        <v>52</v>
      </c>
      <c r="B14" s="38">
        <v>7</v>
      </c>
      <c r="C14" s="2" t="s">
        <v>51</v>
      </c>
      <c r="D14" s="46"/>
      <c r="E14" s="3">
        <v>12</v>
      </c>
      <c r="F14" s="3">
        <v>500</v>
      </c>
      <c r="G14" s="3">
        <v>27.35</v>
      </c>
      <c r="H14" s="6">
        <v>3</v>
      </c>
      <c r="I14" s="6">
        <v>4</v>
      </c>
      <c r="J14" s="3">
        <v>-0.5</v>
      </c>
      <c r="K14" s="3">
        <v>3.25</v>
      </c>
      <c r="L14" s="3">
        <v>2</v>
      </c>
      <c r="M14" s="30">
        <f>G14+J14+K14+L14</f>
        <v>32.1</v>
      </c>
      <c r="N14" s="28">
        <f>F14*M14</f>
        <v>16050</v>
      </c>
      <c r="O14" s="41">
        <v>7</v>
      </c>
      <c r="P14" s="2" t="s">
        <v>59</v>
      </c>
      <c r="Q14" s="3">
        <f>F14</f>
        <v>500</v>
      </c>
      <c r="R14" s="4">
        <v>0.12</v>
      </c>
      <c r="S14" s="3">
        <f t="shared" ref="S14:S15" si="11">-Q14*R14</f>
        <v>-60</v>
      </c>
      <c r="T14" s="3" t="s">
        <v>8</v>
      </c>
      <c r="U14" s="3">
        <f t="shared" ref="U14:U15" si="12">-Q14/100*30</f>
        <v>-150</v>
      </c>
      <c r="V14" s="3" t="s">
        <v>8</v>
      </c>
      <c r="W14" s="3">
        <v>5.51</v>
      </c>
      <c r="X14" s="3">
        <v>6.51</v>
      </c>
      <c r="Y14" s="15">
        <f t="shared" ref="Y14:Y15" si="13">(W14+X14)*Q14</f>
        <v>6010</v>
      </c>
      <c r="Z14" s="3">
        <v>500</v>
      </c>
      <c r="AB14" s="15">
        <f t="shared" si="4"/>
        <v>290</v>
      </c>
      <c r="AC14" s="3">
        <v>6.83</v>
      </c>
      <c r="AD14" s="15">
        <f t="shared" si="5"/>
        <v>1980.7</v>
      </c>
      <c r="AE14" s="15">
        <f t="shared" si="6"/>
        <v>8490.7000000000007</v>
      </c>
      <c r="AF14" s="3">
        <v>45</v>
      </c>
      <c r="AG14" s="6">
        <f t="shared" si="7"/>
        <v>36</v>
      </c>
      <c r="AJ14" s="6">
        <v>120</v>
      </c>
      <c r="AK14" s="6">
        <f t="shared" si="8"/>
        <v>96</v>
      </c>
      <c r="AL14" s="3">
        <f>AB14*AK14</f>
        <v>27840</v>
      </c>
      <c r="AM14" s="2" t="s">
        <v>9</v>
      </c>
      <c r="AN14" s="42">
        <f>AL14-AE14</f>
        <v>19349.3</v>
      </c>
      <c r="AO14" s="43" t="s">
        <v>9</v>
      </c>
      <c r="AP14" s="9">
        <f>AN14/Q14</f>
        <v>38.698599999999999</v>
      </c>
      <c r="AQ14" s="8" t="s">
        <v>9</v>
      </c>
      <c r="AS14" s="79">
        <f t="shared" si="10"/>
        <v>3299.2999999999993</v>
      </c>
    </row>
    <row r="15" spans="1:45" x14ac:dyDescent="0.3">
      <c r="A15" s="1" t="s">
        <v>52</v>
      </c>
      <c r="B15" s="38">
        <v>8</v>
      </c>
      <c r="C15" s="2" t="s">
        <v>51</v>
      </c>
      <c r="D15" s="46"/>
      <c r="E15" s="3">
        <v>8</v>
      </c>
      <c r="F15" s="3">
        <v>500</v>
      </c>
      <c r="G15" s="3">
        <v>26.6</v>
      </c>
      <c r="H15" s="6">
        <v>3</v>
      </c>
      <c r="I15" s="6">
        <v>4</v>
      </c>
      <c r="J15" s="3">
        <v>-0.5</v>
      </c>
      <c r="K15" s="3">
        <v>3.25</v>
      </c>
      <c r="L15" s="3">
        <v>2</v>
      </c>
      <c r="M15" s="30">
        <f>G15+J15+K15+L15</f>
        <v>31.35</v>
      </c>
      <c r="N15" s="28">
        <f>F15*M15</f>
        <v>15675</v>
      </c>
      <c r="O15" s="41">
        <v>8</v>
      </c>
      <c r="P15" s="2" t="s">
        <v>59</v>
      </c>
      <c r="Q15" s="3">
        <f t="shared" ref="Q15:Q36" si="14">F15</f>
        <v>500</v>
      </c>
      <c r="R15" s="4">
        <v>0.12</v>
      </c>
      <c r="S15" s="3">
        <f t="shared" si="11"/>
        <v>-60</v>
      </c>
      <c r="T15" s="3" t="s">
        <v>8</v>
      </c>
      <c r="U15" s="3">
        <f t="shared" si="12"/>
        <v>-150</v>
      </c>
      <c r="V15" s="3" t="s">
        <v>8</v>
      </c>
      <c r="W15" s="3">
        <v>5.51</v>
      </c>
      <c r="X15" s="3">
        <v>6.51</v>
      </c>
      <c r="Y15" s="15">
        <f t="shared" si="13"/>
        <v>6010</v>
      </c>
      <c r="Z15" s="3">
        <v>500</v>
      </c>
      <c r="AB15" s="15">
        <f t="shared" si="4"/>
        <v>290</v>
      </c>
      <c r="AC15" s="3">
        <v>6.83</v>
      </c>
      <c r="AD15" s="15">
        <f t="shared" si="5"/>
        <v>1980.7</v>
      </c>
      <c r="AE15" s="15">
        <f t="shared" si="6"/>
        <v>8490.7000000000007</v>
      </c>
      <c r="AF15" s="3">
        <v>45</v>
      </c>
      <c r="AG15" s="6">
        <f t="shared" si="7"/>
        <v>36</v>
      </c>
      <c r="AJ15" s="6">
        <v>120</v>
      </c>
      <c r="AK15" s="6">
        <f t="shared" si="8"/>
        <v>96</v>
      </c>
      <c r="AL15" s="3">
        <f>AB15*AK15</f>
        <v>27840</v>
      </c>
      <c r="AM15" s="2" t="s">
        <v>9</v>
      </c>
      <c r="AN15" s="42">
        <f>AL15-AE15</f>
        <v>19349.3</v>
      </c>
      <c r="AO15" s="43" t="s">
        <v>9</v>
      </c>
      <c r="AP15" s="9">
        <f>AN15/Q15</f>
        <v>38.698599999999999</v>
      </c>
      <c r="AQ15" s="8" t="s">
        <v>9</v>
      </c>
      <c r="AS15" s="79">
        <f t="shared" si="10"/>
        <v>3674.2999999999993</v>
      </c>
    </row>
    <row r="16" spans="1:45" x14ac:dyDescent="0.3">
      <c r="A16" s="1" t="s">
        <v>52</v>
      </c>
      <c r="B16" s="38">
        <v>9</v>
      </c>
      <c r="C16" s="2" t="s">
        <v>51</v>
      </c>
      <c r="D16" s="46"/>
      <c r="E16" s="3">
        <v>5</v>
      </c>
      <c r="F16" s="3">
        <v>500</v>
      </c>
      <c r="G16" s="3">
        <v>26.6</v>
      </c>
      <c r="H16" s="6">
        <v>3</v>
      </c>
      <c r="I16" s="6">
        <v>4</v>
      </c>
      <c r="J16" s="3">
        <v>-0.5</v>
      </c>
      <c r="K16" s="3">
        <v>4.95</v>
      </c>
      <c r="L16" s="3">
        <v>2</v>
      </c>
      <c r="M16" s="30">
        <f>G16+J16+K16+L16</f>
        <v>33.049999999999997</v>
      </c>
      <c r="N16" s="28">
        <f>F16*M16</f>
        <v>16525</v>
      </c>
      <c r="O16" s="41">
        <v>9</v>
      </c>
      <c r="P16" s="2" t="s">
        <v>59</v>
      </c>
      <c r="Q16" s="3">
        <f t="shared" si="14"/>
        <v>500</v>
      </c>
      <c r="R16" s="4">
        <v>0.12</v>
      </c>
      <c r="S16" s="3">
        <f t="shared" ref="S16" si="15">-Q16*R16</f>
        <v>-60</v>
      </c>
      <c r="T16" s="3" t="s">
        <v>8</v>
      </c>
      <c r="U16" s="3">
        <f t="shared" ref="U16" si="16">-Q16/100*30</f>
        <v>-150</v>
      </c>
      <c r="V16" s="3" t="s">
        <v>8</v>
      </c>
      <c r="W16" s="3">
        <v>5.51</v>
      </c>
      <c r="X16" s="3">
        <v>6.51</v>
      </c>
      <c r="Y16" s="15">
        <f t="shared" ref="Y16" si="17">(W16+X16)*Q16</f>
        <v>6010</v>
      </c>
      <c r="Z16" s="3">
        <v>500</v>
      </c>
      <c r="AB16" s="15">
        <f t="shared" ref="AB16" si="18">Q16+S16+U16</f>
        <v>290</v>
      </c>
      <c r="AC16" s="3">
        <v>6.83</v>
      </c>
      <c r="AD16" s="15">
        <f t="shared" ref="AD16" si="19">AB16*AC16</f>
        <v>1980.7</v>
      </c>
      <c r="AE16" s="15">
        <f t="shared" ref="AE16" si="20">Y16+Z16+AA16+AD16</f>
        <v>8490.7000000000007</v>
      </c>
      <c r="AF16" s="3">
        <v>45</v>
      </c>
      <c r="AG16" s="6">
        <f t="shared" si="7"/>
        <v>36</v>
      </c>
      <c r="AJ16" s="6">
        <v>120</v>
      </c>
      <c r="AK16" s="6">
        <f t="shared" si="8"/>
        <v>96</v>
      </c>
      <c r="AL16" s="3">
        <f>AB16*AK16</f>
        <v>27840</v>
      </c>
      <c r="AM16" s="2" t="s">
        <v>9</v>
      </c>
      <c r="AN16" s="42">
        <f>AL16-AE16</f>
        <v>19349.3</v>
      </c>
      <c r="AO16" s="43" t="s">
        <v>9</v>
      </c>
      <c r="AP16" s="9">
        <f>AN16/Q16</f>
        <v>38.698599999999999</v>
      </c>
      <c r="AQ16" s="8" t="s">
        <v>9</v>
      </c>
      <c r="AS16" s="79">
        <f t="shared" si="10"/>
        <v>2824.2999999999993</v>
      </c>
    </row>
    <row r="17" spans="1:45" x14ac:dyDescent="0.3">
      <c r="B17" s="38"/>
      <c r="D17" s="46"/>
      <c r="M17" s="30"/>
      <c r="N17" s="28"/>
      <c r="O17" s="41"/>
      <c r="Y17" s="15"/>
      <c r="AB17" s="15"/>
      <c r="AD17" s="15"/>
      <c r="AE17" s="15"/>
      <c r="AN17" s="42"/>
      <c r="AO17" s="43"/>
      <c r="AP17" s="9"/>
      <c r="AQ17" s="8"/>
      <c r="AS17" s="79"/>
    </row>
    <row r="18" spans="1:45" x14ac:dyDescent="0.3">
      <c r="A18" s="1" t="s">
        <v>52</v>
      </c>
      <c r="B18" s="38">
        <v>8</v>
      </c>
      <c r="C18" s="2" t="s">
        <v>28</v>
      </c>
      <c r="D18" s="46"/>
      <c r="E18" s="3">
        <v>8</v>
      </c>
      <c r="F18" s="3">
        <v>300</v>
      </c>
      <c r="G18" s="3">
        <v>30.2</v>
      </c>
      <c r="H18" s="6">
        <v>3</v>
      </c>
      <c r="I18" s="6">
        <v>3</v>
      </c>
      <c r="K18" s="3">
        <v>3.25</v>
      </c>
      <c r="L18" s="3">
        <v>2</v>
      </c>
      <c r="M18" s="30">
        <f>G18+J18+K18+L18</f>
        <v>35.450000000000003</v>
      </c>
      <c r="N18" s="28">
        <f>F18*M18</f>
        <v>10635</v>
      </c>
      <c r="O18" s="41">
        <v>8</v>
      </c>
      <c r="P18" s="2" t="s">
        <v>60</v>
      </c>
      <c r="Q18" s="3">
        <f t="shared" si="14"/>
        <v>300</v>
      </c>
      <c r="R18" s="4">
        <v>0.12</v>
      </c>
      <c r="S18" s="3">
        <f t="shared" ref="S18:S22" si="21">-Q18*R18</f>
        <v>-36</v>
      </c>
      <c r="T18" s="3" t="s">
        <v>8</v>
      </c>
      <c r="U18" s="3">
        <f t="shared" ref="U18:U22" si="22">-Q18/100*30</f>
        <v>-90</v>
      </c>
      <c r="V18" s="3" t="s">
        <v>8</v>
      </c>
      <c r="W18" s="3">
        <v>5.51</v>
      </c>
      <c r="X18" s="3">
        <v>6.56</v>
      </c>
      <c r="Y18" s="15">
        <f t="shared" si="3"/>
        <v>3621</v>
      </c>
      <c r="Z18" s="3">
        <v>500</v>
      </c>
      <c r="AB18" s="15">
        <f>Q18+S18+U18</f>
        <v>174</v>
      </c>
      <c r="AC18" s="3">
        <v>6.83</v>
      </c>
      <c r="AD18" s="15">
        <f t="shared" ref="AD18:AD22" si="23">AB18*AC18</f>
        <v>1188.42</v>
      </c>
      <c r="AE18" s="15">
        <f t="shared" ref="AE18:AE22" si="24">Y18+Z18+AA18+AD18</f>
        <v>5309.42</v>
      </c>
      <c r="AF18" s="3">
        <v>45</v>
      </c>
      <c r="AG18" s="6">
        <f t="shared" si="7"/>
        <v>36</v>
      </c>
      <c r="AJ18" s="6">
        <v>115</v>
      </c>
      <c r="AK18" s="6">
        <f t="shared" si="8"/>
        <v>92</v>
      </c>
      <c r="AL18" s="3">
        <f>AB18*AK18</f>
        <v>16008</v>
      </c>
      <c r="AM18" s="2" t="s">
        <v>9</v>
      </c>
      <c r="AN18" s="42">
        <f>AL18-AE18</f>
        <v>10698.58</v>
      </c>
      <c r="AO18" s="43" t="s">
        <v>9</v>
      </c>
      <c r="AP18" s="9">
        <f>AN18/Q18</f>
        <v>35.66193333333333</v>
      </c>
      <c r="AQ18" s="8" t="s">
        <v>9</v>
      </c>
      <c r="AS18" s="79">
        <f t="shared" si="10"/>
        <v>63.579999999999927</v>
      </c>
    </row>
    <row r="19" spans="1:45" x14ac:dyDescent="0.3">
      <c r="A19" s="1" t="s">
        <v>52</v>
      </c>
      <c r="B19" s="38">
        <v>9</v>
      </c>
      <c r="C19" s="2" t="s">
        <v>28</v>
      </c>
      <c r="D19" s="46"/>
      <c r="E19" s="3">
        <v>8</v>
      </c>
      <c r="F19" s="3">
        <v>240</v>
      </c>
      <c r="G19" s="3">
        <v>27</v>
      </c>
      <c r="H19" s="6">
        <v>3</v>
      </c>
      <c r="I19" s="6">
        <v>3</v>
      </c>
      <c r="K19" s="3">
        <v>3.25</v>
      </c>
      <c r="L19" s="3">
        <v>2</v>
      </c>
      <c r="M19" s="30">
        <f>G19+J19+K19+L19</f>
        <v>32.25</v>
      </c>
      <c r="N19" s="28">
        <f>F19*M19</f>
        <v>7740</v>
      </c>
      <c r="O19" s="41">
        <v>9</v>
      </c>
      <c r="P19" s="2" t="s">
        <v>60</v>
      </c>
      <c r="Q19" s="3">
        <f t="shared" si="14"/>
        <v>240</v>
      </c>
      <c r="R19" s="4">
        <v>0.12</v>
      </c>
      <c r="S19" s="3">
        <f t="shared" si="21"/>
        <v>-28.799999999999997</v>
      </c>
      <c r="T19" s="3" t="s">
        <v>8</v>
      </c>
      <c r="U19" s="3">
        <f t="shared" si="22"/>
        <v>-72</v>
      </c>
      <c r="V19" s="3" t="s">
        <v>8</v>
      </c>
      <c r="W19" s="3">
        <v>5.51</v>
      </c>
      <c r="X19" s="3">
        <v>6.56</v>
      </c>
      <c r="Y19" s="15">
        <f t="shared" si="3"/>
        <v>2896.8</v>
      </c>
      <c r="Z19" s="3">
        <v>500</v>
      </c>
      <c r="AB19" s="15">
        <f t="shared" ref="AB19:AB22" si="25">Q19+S19+U19</f>
        <v>139.19999999999999</v>
      </c>
      <c r="AC19" s="3">
        <v>6.83</v>
      </c>
      <c r="AD19" s="15">
        <f t="shared" si="23"/>
        <v>950.73599999999988</v>
      </c>
      <c r="AE19" s="15">
        <f t="shared" si="24"/>
        <v>4347.5360000000001</v>
      </c>
      <c r="AF19" s="3">
        <v>45</v>
      </c>
      <c r="AG19" s="6">
        <f t="shared" si="7"/>
        <v>36</v>
      </c>
      <c r="AJ19" s="6">
        <v>115</v>
      </c>
      <c r="AK19" s="6">
        <f t="shared" si="8"/>
        <v>92</v>
      </c>
      <c r="AL19" s="3">
        <f>AB19*AK19</f>
        <v>12806.4</v>
      </c>
      <c r="AM19" s="2" t="s">
        <v>9</v>
      </c>
      <c r="AN19" s="42">
        <f>AL19-AE19</f>
        <v>8458.8639999999996</v>
      </c>
      <c r="AO19" s="43" t="s">
        <v>9</v>
      </c>
      <c r="AP19" s="9">
        <f>AN19/Q19</f>
        <v>35.245266666666666</v>
      </c>
      <c r="AQ19" s="8" t="s">
        <v>9</v>
      </c>
      <c r="AS19" s="79">
        <f t="shared" si="10"/>
        <v>718.86399999999958</v>
      </c>
    </row>
    <row r="20" spans="1:45" x14ac:dyDescent="0.3">
      <c r="A20" s="1" t="s">
        <v>52</v>
      </c>
      <c r="B20" s="38">
        <v>10</v>
      </c>
      <c r="C20" s="2" t="s">
        <v>28</v>
      </c>
      <c r="D20" s="46"/>
      <c r="E20" s="3">
        <v>5</v>
      </c>
      <c r="F20" s="3">
        <v>300</v>
      </c>
      <c r="G20" s="3">
        <v>29.65</v>
      </c>
      <c r="H20" s="6">
        <v>3</v>
      </c>
      <c r="I20" s="6">
        <v>3</v>
      </c>
      <c r="K20" s="3">
        <v>4.95</v>
      </c>
      <c r="L20" s="3">
        <v>2</v>
      </c>
      <c r="M20" s="30">
        <f>G20+J20+K20+L20</f>
        <v>36.6</v>
      </c>
      <c r="N20" s="28">
        <f>F20*M20</f>
        <v>10980</v>
      </c>
      <c r="O20" s="41">
        <v>10</v>
      </c>
      <c r="P20" s="2" t="s">
        <v>61</v>
      </c>
      <c r="Q20" s="3">
        <f t="shared" si="14"/>
        <v>300</v>
      </c>
      <c r="R20" s="4">
        <v>0.12</v>
      </c>
      <c r="S20" s="3">
        <f t="shared" si="21"/>
        <v>-36</v>
      </c>
      <c r="T20" s="3" t="s">
        <v>8</v>
      </c>
      <c r="U20" s="3">
        <f t="shared" si="22"/>
        <v>-90</v>
      </c>
      <c r="V20" s="3" t="s">
        <v>8</v>
      </c>
      <c r="W20" s="3">
        <v>5.51</v>
      </c>
      <c r="X20" s="3">
        <v>6.56</v>
      </c>
      <c r="Y20" s="15">
        <f t="shared" si="3"/>
        <v>3621</v>
      </c>
      <c r="Z20" s="3">
        <v>500</v>
      </c>
      <c r="AB20" s="15">
        <f t="shared" si="25"/>
        <v>174</v>
      </c>
      <c r="AC20" s="3">
        <v>6.83</v>
      </c>
      <c r="AD20" s="15">
        <f t="shared" si="23"/>
        <v>1188.42</v>
      </c>
      <c r="AE20" s="15">
        <f t="shared" si="24"/>
        <v>5309.42</v>
      </c>
      <c r="AF20" s="3">
        <v>45</v>
      </c>
      <c r="AG20" s="6">
        <f t="shared" si="7"/>
        <v>36</v>
      </c>
      <c r="AJ20" s="6">
        <v>120</v>
      </c>
      <c r="AK20" s="6">
        <f t="shared" si="8"/>
        <v>96</v>
      </c>
      <c r="AL20" s="3">
        <f>AB20*AK20</f>
        <v>16704</v>
      </c>
      <c r="AM20" s="2" t="s">
        <v>9</v>
      </c>
      <c r="AN20" s="42">
        <f>AL20-AE20</f>
        <v>11394.58</v>
      </c>
      <c r="AO20" s="43" t="s">
        <v>9</v>
      </c>
      <c r="AP20" s="9">
        <f>AN20/Q20</f>
        <v>37.98193333333333</v>
      </c>
      <c r="AQ20" s="8" t="s">
        <v>9</v>
      </c>
      <c r="AS20" s="79">
        <f t="shared" si="10"/>
        <v>414.57999999999993</v>
      </c>
    </row>
    <row r="21" spans="1:45" x14ac:dyDescent="0.3">
      <c r="A21" s="1" t="s">
        <v>52</v>
      </c>
      <c r="B21" s="38">
        <v>11</v>
      </c>
      <c r="C21" s="2" t="s">
        <v>28</v>
      </c>
      <c r="D21" s="46"/>
      <c r="E21" s="3">
        <v>5</v>
      </c>
      <c r="F21" s="3">
        <v>240</v>
      </c>
      <c r="G21" s="3">
        <v>26.7</v>
      </c>
      <c r="H21" s="6">
        <v>3</v>
      </c>
      <c r="I21" s="6">
        <v>3</v>
      </c>
      <c r="K21" s="3">
        <v>4.95</v>
      </c>
      <c r="L21" s="3">
        <v>2</v>
      </c>
      <c r="M21" s="30">
        <f>G21+J21+K21+L21</f>
        <v>33.65</v>
      </c>
      <c r="N21" s="28">
        <f>F21*M21</f>
        <v>8076</v>
      </c>
      <c r="O21" s="41">
        <v>11</v>
      </c>
      <c r="P21" s="2" t="s">
        <v>61</v>
      </c>
      <c r="Q21" s="3">
        <f t="shared" si="14"/>
        <v>240</v>
      </c>
      <c r="R21" s="4">
        <v>0.12</v>
      </c>
      <c r="S21" s="3">
        <f t="shared" si="21"/>
        <v>-28.799999999999997</v>
      </c>
      <c r="T21" s="3" t="s">
        <v>8</v>
      </c>
      <c r="U21" s="3">
        <f t="shared" si="22"/>
        <v>-72</v>
      </c>
      <c r="V21" s="3" t="s">
        <v>8</v>
      </c>
      <c r="W21" s="3">
        <v>5.51</v>
      </c>
      <c r="X21" s="3">
        <v>6.56</v>
      </c>
      <c r="Y21" s="15">
        <f t="shared" si="3"/>
        <v>2896.8</v>
      </c>
      <c r="Z21" s="3">
        <v>500</v>
      </c>
      <c r="AB21" s="15">
        <f t="shared" si="25"/>
        <v>139.19999999999999</v>
      </c>
      <c r="AC21" s="3">
        <v>6.83</v>
      </c>
      <c r="AD21" s="15">
        <f t="shared" si="23"/>
        <v>950.73599999999988</v>
      </c>
      <c r="AE21" s="15">
        <f t="shared" si="24"/>
        <v>4347.5360000000001</v>
      </c>
      <c r="AF21" s="3">
        <v>45</v>
      </c>
      <c r="AG21" s="6">
        <f t="shared" si="7"/>
        <v>36</v>
      </c>
      <c r="AJ21" s="6">
        <v>120</v>
      </c>
      <c r="AK21" s="6">
        <f t="shared" si="8"/>
        <v>96</v>
      </c>
      <c r="AL21" s="3">
        <f>AB21*AK21</f>
        <v>13363.199999999999</v>
      </c>
      <c r="AM21" s="2" t="s">
        <v>9</v>
      </c>
      <c r="AN21" s="42">
        <f>AL21-AE21</f>
        <v>9015.6639999999989</v>
      </c>
      <c r="AO21" s="43" t="s">
        <v>9</v>
      </c>
      <c r="AP21" s="9">
        <f>AN21/Q21</f>
        <v>37.565266666666659</v>
      </c>
      <c r="AQ21" s="8" t="s">
        <v>9</v>
      </c>
      <c r="AS21" s="79">
        <f t="shared" si="10"/>
        <v>939.66399999999885</v>
      </c>
    </row>
    <row r="22" spans="1:45" x14ac:dyDescent="0.3">
      <c r="A22" s="1" t="s">
        <v>52</v>
      </c>
      <c r="B22" s="38">
        <v>12</v>
      </c>
      <c r="C22" s="2" t="s">
        <v>42</v>
      </c>
      <c r="D22" s="46"/>
      <c r="E22" s="3">
        <v>5</v>
      </c>
      <c r="F22" s="3">
        <v>300</v>
      </c>
      <c r="G22" s="3">
        <v>29.65</v>
      </c>
      <c r="H22" s="6">
        <v>5</v>
      </c>
      <c r="I22" s="6">
        <v>3</v>
      </c>
      <c r="J22" s="3">
        <v>-3</v>
      </c>
      <c r="K22" s="3">
        <v>4.95</v>
      </c>
      <c r="L22" s="3">
        <v>2</v>
      </c>
      <c r="M22" s="30">
        <f>G22+J22+K22+L22</f>
        <v>33.599999999999994</v>
      </c>
      <c r="N22" s="28">
        <f>F22*M22</f>
        <v>10079.999999999998</v>
      </c>
      <c r="O22" s="41">
        <v>12</v>
      </c>
      <c r="P22" s="2" t="s">
        <v>62</v>
      </c>
      <c r="Q22" s="3">
        <f t="shared" si="14"/>
        <v>300</v>
      </c>
      <c r="R22" s="4">
        <v>0.2</v>
      </c>
      <c r="S22" s="3">
        <f t="shared" si="21"/>
        <v>-60</v>
      </c>
      <c r="T22" s="3" t="s">
        <v>8</v>
      </c>
      <c r="U22" s="3">
        <f t="shared" si="22"/>
        <v>-90</v>
      </c>
      <c r="V22" s="3" t="s">
        <v>8</v>
      </c>
      <c r="W22" s="3">
        <v>5.51</v>
      </c>
      <c r="X22" s="3">
        <v>6.56</v>
      </c>
      <c r="Y22" s="15">
        <f t="shared" ref="Y22" si="26">(W22+X22)*Q22</f>
        <v>3621</v>
      </c>
      <c r="Z22" s="3">
        <v>500</v>
      </c>
      <c r="AB22" s="15">
        <f t="shared" si="25"/>
        <v>150</v>
      </c>
      <c r="AC22" s="3">
        <v>6.83</v>
      </c>
      <c r="AD22" s="15">
        <f t="shared" si="23"/>
        <v>1024.5</v>
      </c>
      <c r="AE22" s="15">
        <f t="shared" si="24"/>
        <v>5145.5</v>
      </c>
      <c r="AF22" s="3">
        <v>45</v>
      </c>
      <c r="AG22" s="6">
        <f t="shared" si="7"/>
        <v>36</v>
      </c>
      <c r="AJ22" s="6">
        <v>120</v>
      </c>
      <c r="AK22" s="6">
        <f t="shared" si="8"/>
        <v>96</v>
      </c>
      <c r="AL22" s="3">
        <f>AB22*AK22</f>
        <v>14400</v>
      </c>
      <c r="AN22" s="42">
        <f>AL22-AE22</f>
        <v>9254.5</v>
      </c>
      <c r="AO22" s="43" t="s">
        <v>9</v>
      </c>
      <c r="AP22" s="9">
        <f>AN22/Q22</f>
        <v>30.848333333333333</v>
      </c>
      <c r="AQ22" s="8"/>
      <c r="AS22" s="79">
        <f t="shared" si="10"/>
        <v>-825.49999999999818</v>
      </c>
    </row>
    <row r="23" spans="1:45" x14ac:dyDescent="0.3">
      <c r="B23" s="38"/>
      <c r="D23" s="46"/>
      <c r="M23" s="30"/>
      <c r="N23" s="28"/>
      <c r="O23" s="41"/>
      <c r="Y23" s="15"/>
      <c r="AB23" s="15"/>
      <c r="AD23" s="15"/>
      <c r="AE23" s="15"/>
      <c r="AN23" s="42"/>
      <c r="AO23" s="43"/>
      <c r="AP23" s="9"/>
      <c r="AQ23" s="8"/>
      <c r="AS23" s="79"/>
    </row>
    <row r="24" spans="1:45" x14ac:dyDescent="0.3">
      <c r="A24" s="1" t="s">
        <v>52</v>
      </c>
      <c r="B24" s="38">
        <v>13</v>
      </c>
      <c r="C24" s="2" t="s">
        <v>32</v>
      </c>
      <c r="D24" s="46"/>
      <c r="E24" s="3">
        <v>8</v>
      </c>
      <c r="F24" s="3">
        <v>180</v>
      </c>
      <c r="G24" s="3">
        <v>28.85</v>
      </c>
      <c r="H24" s="6">
        <v>3</v>
      </c>
      <c r="I24" s="6">
        <v>3</v>
      </c>
      <c r="K24" s="3">
        <v>1.6</v>
      </c>
      <c r="L24" s="3">
        <v>2</v>
      </c>
      <c r="M24" s="30">
        <f t="shared" ref="M24:M29" si="27">G24+J24+K24+L24</f>
        <v>32.450000000000003</v>
      </c>
      <c r="N24" s="28">
        <f t="shared" ref="N24:N29" si="28">F24*M24</f>
        <v>5841.0000000000009</v>
      </c>
      <c r="O24" s="41">
        <v>13</v>
      </c>
      <c r="P24" s="2" t="s">
        <v>32</v>
      </c>
      <c r="Q24" s="3">
        <f t="shared" si="14"/>
        <v>180</v>
      </c>
      <c r="R24" s="4">
        <v>0.12</v>
      </c>
      <c r="S24" s="3">
        <f t="shared" ref="S24:S29" si="29">-Q24*R24</f>
        <v>-21.599999999999998</v>
      </c>
      <c r="T24" s="3" t="s">
        <v>8</v>
      </c>
      <c r="U24" s="3">
        <f t="shared" ref="U24:U29" si="30">-Q24/100*30</f>
        <v>-54</v>
      </c>
      <c r="V24" s="3" t="s">
        <v>8</v>
      </c>
      <c r="W24" s="3">
        <v>5.51</v>
      </c>
      <c r="X24" s="3">
        <v>6.56</v>
      </c>
      <c r="Y24" s="15">
        <f t="shared" ref="Y24:Y29" si="31">(W24+X24)*Q24</f>
        <v>2172.6</v>
      </c>
      <c r="Z24" s="3">
        <v>500</v>
      </c>
      <c r="AB24" s="15">
        <f t="shared" ref="AB24:AB29" si="32">Q24+S24+U24</f>
        <v>104.4</v>
      </c>
      <c r="AC24" s="3">
        <v>6.83</v>
      </c>
      <c r="AD24" s="15">
        <f t="shared" ref="AD24:AD29" si="33">AB24*AC24</f>
        <v>713.05200000000002</v>
      </c>
      <c r="AE24" s="15">
        <f t="shared" ref="AE24:AE29" si="34">Y24+Z24+AA24+AD24</f>
        <v>3385.652</v>
      </c>
      <c r="AF24" s="3">
        <v>45</v>
      </c>
      <c r="AG24" s="6">
        <f t="shared" si="7"/>
        <v>36</v>
      </c>
      <c r="AH24" s="6">
        <v>5</v>
      </c>
      <c r="AI24" s="3">
        <f>AH24*AG24</f>
        <v>180</v>
      </c>
      <c r="AJ24" s="6">
        <v>115</v>
      </c>
      <c r="AK24" s="6">
        <f t="shared" si="8"/>
        <v>92</v>
      </c>
      <c r="AL24" s="3">
        <f t="shared" ref="AL24:AL29" si="35">AB24*AK24</f>
        <v>9604.8000000000011</v>
      </c>
      <c r="AM24" s="2" t="s">
        <v>9</v>
      </c>
      <c r="AN24" s="42">
        <f t="shared" ref="AN24:AN29" si="36">AL24-AE24</f>
        <v>6219.148000000001</v>
      </c>
      <c r="AO24" s="43" t="s">
        <v>9</v>
      </c>
      <c r="AP24" s="9">
        <f t="shared" ref="AP24:AP29" si="37">AN24/Q24</f>
        <v>34.55082222222223</v>
      </c>
      <c r="AQ24" s="8" t="s">
        <v>9</v>
      </c>
      <c r="AS24" s="79">
        <f t="shared" si="10"/>
        <v>378.14800000000014</v>
      </c>
    </row>
    <row r="25" spans="1:45" x14ac:dyDescent="0.3">
      <c r="A25" s="1" t="s">
        <v>52</v>
      </c>
      <c r="B25" s="38">
        <v>14</v>
      </c>
      <c r="C25" s="2" t="s">
        <v>32</v>
      </c>
      <c r="D25" s="46"/>
      <c r="E25" s="3">
        <v>8</v>
      </c>
      <c r="F25" s="3">
        <v>230</v>
      </c>
      <c r="G25" s="3">
        <v>34.200000000000003</v>
      </c>
      <c r="H25" s="6">
        <v>3</v>
      </c>
      <c r="I25" s="6">
        <v>3</v>
      </c>
      <c r="K25" s="3">
        <v>1.6</v>
      </c>
      <c r="L25" s="3">
        <v>2</v>
      </c>
      <c r="M25" s="30">
        <f t="shared" si="27"/>
        <v>37.800000000000004</v>
      </c>
      <c r="N25" s="28">
        <f t="shared" si="28"/>
        <v>8694.0000000000018</v>
      </c>
      <c r="O25" s="41">
        <v>14</v>
      </c>
      <c r="P25" s="2" t="s">
        <v>32</v>
      </c>
      <c r="Q25" s="3">
        <f t="shared" si="14"/>
        <v>230</v>
      </c>
      <c r="R25" s="4">
        <v>0.12</v>
      </c>
      <c r="S25" s="3">
        <f t="shared" si="29"/>
        <v>-27.599999999999998</v>
      </c>
      <c r="T25" s="3" t="s">
        <v>8</v>
      </c>
      <c r="U25" s="3">
        <f t="shared" si="30"/>
        <v>-69</v>
      </c>
      <c r="V25" s="3" t="s">
        <v>8</v>
      </c>
      <c r="W25" s="3">
        <v>5.51</v>
      </c>
      <c r="X25" s="3">
        <v>6.56</v>
      </c>
      <c r="Y25" s="15">
        <f t="shared" si="31"/>
        <v>2776.1</v>
      </c>
      <c r="Z25" s="3">
        <v>500</v>
      </c>
      <c r="AB25" s="15">
        <f t="shared" si="32"/>
        <v>133.4</v>
      </c>
      <c r="AC25" s="3">
        <v>6.83</v>
      </c>
      <c r="AD25" s="15">
        <f t="shared" si="33"/>
        <v>911.12200000000007</v>
      </c>
      <c r="AE25" s="15">
        <f t="shared" si="34"/>
        <v>4187.2219999999998</v>
      </c>
      <c r="AF25" s="3">
        <v>45</v>
      </c>
      <c r="AG25" s="6">
        <f t="shared" si="7"/>
        <v>36</v>
      </c>
      <c r="AH25" s="6">
        <v>5</v>
      </c>
      <c r="AI25" s="3">
        <f t="shared" ref="AI25:AI34" si="38">AH25*AG25</f>
        <v>180</v>
      </c>
      <c r="AJ25" s="6">
        <v>115</v>
      </c>
      <c r="AK25" s="6">
        <f t="shared" si="8"/>
        <v>92</v>
      </c>
      <c r="AL25" s="3">
        <f t="shared" si="35"/>
        <v>12272.800000000001</v>
      </c>
      <c r="AM25" s="2" t="s">
        <v>9</v>
      </c>
      <c r="AN25" s="42">
        <f t="shared" si="36"/>
        <v>8085.5780000000013</v>
      </c>
      <c r="AO25" s="43" t="s">
        <v>9</v>
      </c>
      <c r="AP25" s="9">
        <f t="shared" si="37"/>
        <v>35.154686956521743</v>
      </c>
      <c r="AQ25" s="8" t="s">
        <v>9</v>
      </c>
      <c r="AS25" s="79">
        <f t="shared" si="10"/>
        <v>-608.42200000000048</v>
      </c>
    </row>
    <row r="26" spans="1:45" x14ac:dyDescent="0.3">
      <c r="A26" s="1" t="s">
        <v>52</v>
      </c>
      <c r="B26" s="38">
        <v>15</v>
      </c>
      <c r="C26" s="2" t="s">
        <v>32</v>
      </c>
      <c r="D26" s="46"/>
      <c r="E26" s="3">
        <v>8</v>
      </c>
      <c r="F26" s="3">
        <v>300</v>
      </c>
      <c r="G26" s="3">
        <v>34.25</v>
      </c>
      <c r="H26" s="6">
        <v>3</v>
      </c>
      <c r="I26" s="6">
        <v>3</v>
      </c>
      <c r="K26" s="3">
        <v>1.6</v>
      </c>
      <c r="L26" s="3">
        <v>2</v>
      </c>
      <c r="M26" s="30">
        <f t="shared" si="27"/>
        <v>37.85</v>
      </c>
      <c r="N26" s="28">
        <f t="shared" si="28"/>
        <v>11355</v>
      </c>
      <c r="O26" s="41">
        <v>15</v>
      </c>
      <c r="P26" s="2" t="s">
        <v>32</v>
      </c>
      <c r="Q26" s="3">
        <f t="shared" si="14"/>
        <v>300</v>
      </c>
      <c r="R26" s="4">
        <v>0.12</v>
      </c>
      <c r="S26" s="3">
        <f t="shared" si="29"/>
        <v>-36</v>
      </c>
      <c r="T26" s="3" t="s">
        <v>8</v>
      </c>
      <c r="U26" s="3">
        <f t="shared" si="30"/>
        <v>-90</v>
      </c>
      <c r="V26" s="3" t="s">
        <v>8</v>
      </c>
      <c r="W26" s="3">
        <v>5.51</v>
      </c>
      <c r="X26" s="3">
        <v>6.56</v>
      </c>
      <c r="Y26" s="15">
        <f t="shared" si="31"/>
        <v>3621</v>
      </c>
      <c r="Z26" s="3">
        <v>500</v>
      </c>
      <c r="AB26" s="15">
        <f t="shared" si="32"/>
        <v>174</v>
      </c>
      <c r="AC26" s="3">
        <v>6.83</v>
      </c>
      <c r="AD26" s="15">
        <f t="shared" si="33"/>
        <v>1188.42</v>
      </c>
      <c r="AE26" s="15">
        <f t="shared" si="34"/>
        <v>5309.42</v>
      </c>
      <c r="AF26" s="3">
        <v>45</v>
      </c>
      <c r="AG26" s="6">
        <f t="shared" si="7"/>
        <v>36</v>
      </c>
      <c r="AH26" s="6">
        <v>5</v>
      </c>
      <c r="AI26" s="3">
        <f t="shared" si="38"/>
        <v>180</v>
      </c>
      <c r="AJ26" s="6">
        <v>115</v>
      </c>
      <c r="AK26" s="6">
        <f t="shared" si="8"/>
        <v>92</v>
      </c>
      <c r="AL26" s="3">
        <f t="shared" si="35"/>
        <v>16008</v>
      </c>
      <c r="AM26" s="2" t="s">
        <v>9</v>
      </c>
      <c r="AN26" s="42">
        <f t="shared" si="36"/>
        <v>10698.58</v>
      </c>
      <c r="AO26" s="43" t="s">
        <v>9</v>
      </c>
      <c r="AP26" s="9">
        <f t="shared" si="37"/>
        <v>35.66193333333333</v>
      </c>
      <c r="AQ26" s="8" t="s">
        <v>9</v>
      </c>
      <c r="AS26" s="79">
        <f t="shared" si="10"/>
        <v>-656.42000000000007</v>
      </c>
    </row>
    <row r="27" spans="1:45" x14ac:dyDescent="0.3">
      <c r="A27" s="1" t="s">
        <v>52</v>
      </c>
      <c r="B27" s="38">
        <v>16</v>
      </c>
      <c r="C27" s="2" t="s">
        <v>32</v>
      </c>
      <c r="D27" s="46"/>
      <c r="E27" s="3">
        <v>5</v>
      </c>
      <c r="F27" s="3">
        <v>180</v>
      </c>
      <c r="G27" s="3">
        <v>26.4</v>
      </c>
      <c r="H27" s="6">
        <v>3</v>
      </c>
      <c r="I27" s="6">
        <v>3</v>
      </c>
      <c r="K27" s="3">
        <v>1.6</v>
      </c>
      <c r="L27" s="3">
        <v>2</v>
      </c>
      <c r="M27" s="30">
        <f t="shared" si="27"/>
        <v>30</v>
      </c>
      <c r="N27" s="28">
        <f t="shared" si="28"/>
        <v>5400</v>
      </c>
      <c r="O27" s="41">
        <v>16</v>
      </c>
      <c r="P27" s="2" t="s">
        <v>32</v>
      </c>
      <c r="Q27" s="3">
        <f t="shared" si="14"/>
        <v>180</v>
      </c>
      <c r="R27" s="4">
        <v>0.12</v>
      </c>
      <c r="S27" s="3">
        <f t="shared" si="29"/>
        <v>-21.599999999999998</v>
      </c>
      <c r="T27" s="3" t="s">
        <v>8</v>
      </c>
      <c r="U27" s="3">
        <f t="shared" si="30"/>
        <v>-54</v>
      </c>
      <c r="V27" s="3" t="s">
        <v>8</v>
      </c>
      <c r="W27" s="3">
        <v>5.51</v>
      </c>
      <c r="X27" s="3">
        <v>6.56</v>
      </c>
      <c r="Y27" s="15">
        <f t="shared" si="31"/>
        <v>2172.6</v>
      </c>
      <c r="Z27" s="3">
        <v>500</v>
      </c>
      <c r="AB27" s="15">
        <f t="shared" si="32"/>
        <v>104.4</v>
      </c>
      <c r="AC27" s="3">
        <v>6.83</v>
      </c>
      <c r="AD27" s="15">
        <f t="shared" si="33"/>
        <v>713.05200000000002</v>
      </c>
      <c r="AE27" s="15">
        <f t="shared" si="34"/>
        <v>3385.652</v>
      </c>
      <c r="AF27" s="3">
        <v>45</v>
      </c>
      <c r="AG27" s="6">
        <f t="shared" si="7"/>
        <v>36</v>
      </c>
      <c r="AH27" s="6">
        <v>5</v>
      </c>
      <c r="AI27" s="3">
        <f t="shared" si="38"/>
        <v>180</v>
      </c>
      <c r="AJ27" s="6">
        <v>115</v>
      </c>
      <c r="AK27" s="6">
        <f t="shared" si="8"/>
        <v>92</v>
      </c>
      <c r="AL27" s="3">
        <f t="shared" si="35"/>
        <v>9604.8000000000011</v>
      </c>
      <c r="AM27" s="2" t="s">
        <v>9</v>
      </c>
      <c r="AN27" s="42">
        <f t="shared" si="36"/>
        <v>6219.148000000001</v>
      </c>
      <c r="AO27" s="43" t="s">
        <v>9</v>
      </c>
      <c r="AP27" s="9">
        <f t="shared" si="37"/>
        <v>34.55082222222223</v>
      </c>
      <c r="AQ27" s="8" t="s">
        <v>9</v>
      </c>
      <c r="AS27" s="79">
        <f t="shared" si="10"/>
        <v>819.14800000000105</v>
      </c>
    </row>
    <row r="28" spans="1:45" x14ac:dyDescent="0.3">
      <c r="A28" s="1" t="s">
        <v>52</v>
      </c>
      <c r="B28" s="38">
        <v>17</v>
      </c>
      <c r="C28" s="2" t="s">
        <v>32</v>
      </c>
      <c r="D28" s="46"/>
      <c r="E28" s="3">
        <v>5</v>
      </c>
      <c r="F28" s="3">
        <v>230</v>
      </c>
      <c r="G28" s="3">
        <v>32.700000000000003</v>
      </c>
      <c r="H28" s="6">
        <v>3</v>
      </c>
      <c r="I28" s="6">
        <v>3</v>
      </c>
      <c r="K28" s="3">
        <v>1.6</v>
      </c>
      <c r="L28" s="3">
        <v>2</v>
      </c>
      <c r="M28" s="30">
        <f t="shared" si="27"/>
        <v>36.300000000000004</v>
      </c>
      <c r="N28" s="28">
        <f t="shared" si="28"/>
        <v>8349.0000000000018</v>
      </c>
      <c r="O28" s="41">
        <v>17</v>
      </c>
      <c r="P28" s="2" t="s">
        <v>32</v>
      </c>
      <c r="Q28" s="3">
        <f t="shared" si="14"/>
        <v>230</v>
      </c>
      <c r="R28" s="4">
        <v>0.12</v>
      </c>
      <c r="S28" s="3">
        <f t="shared" si="29"/>
        <v>-27.599999999999998</v>
      </c>
      <c r="T28" s="3" t="s">
        <v>8</v>
      </c>
      <c r="U28" s="3">
        <f t="shared" si="30"/>
        <v>-69</v>
      </c>
      <c r="V28" s="3" t="s">
        <v>8</v>
      </c>
      <c r="W28" s="3">
        <v>5.51</v>
      </c>
      <c r="X28" s="3">
        <v>6.56</v>
      </c>
      <c r="Y28" s="15">
        <f t="shared" si="31"/>
        <v>2776.1</v>
      </c>
      <c r="Z28" s="3">
        <v>500</v>
      </c>
      <c r="AB28" s="15">
        <f t="shared" si="32"/>
        <v>133.4</v>
      </c>
      <c r="AC28" s="3">
        <v>6.83</v>
      </c>
      <c r="AD28" s="15">
        <f t="shared" si="33"/>
        <v>911.12200000000007</v>
      </c>
      <c r="AE28" s="15">
        <f t="shared" si="34"/>
        <v>4187.2219999999998</v>
      </c>
      <c r="AF28" s="3">
        <v>45</v>
      </c>
      <c r="AG28" s="6">
        <f t="shared" si="7"/>
        <v>36</v>
      </c>
      <c r="AH28" s="6">
        <v>5</v>
      </c>
      <c r="AI28" s="3">
        <f t="shared" si="38"/>
        <v>180</v>
      </c>
      <c r="AJ28" s="6">
        <v>115</v>
      </c>
      <c r="AK28" s="6">
        <f t="shared" si="8"/>
        <v>92</v>
      </c>
      <c r="AL28" s="3">
        <f t="shared" si="35"/>
        <v>12272.800000000001</v>
      </c>
      <c r="AM28" s="2" t="s">
        <v>9</v>
      </c>
      <c r="AN28" s="42">
        <f t="shared" si="36"/>
        <v>8085.5780000000013</v>
      </c>
      <c r="AO28" s="43" t="s">
        <v>9</v>
      </c>
      <c r="AP28" s="9">
        <f t="shared" si="37"/>
        <v>35.154686956521743</v>
      </c>
      <c r="AQ28" s="8" t="s">
        <v>9</v>
      </c>
      <c r="AS28" s="79">
        <f t="shared" si="10"/>
        <v>-263.42200000000048</v>
      </c>
    </row>
    <row r="29" spans="1:45" x14ac:dyDescent="0.3">
      <c r="A29" s="1" t="s">
        <v>52</v>
      </c>
      <c r="B29" s="38">
        <v>18</v>
      </c>
      <c r="C29" s="2" t="s">
        <v>32</v>
      </c>
      <c r="D29" s="46"/>
      <c r="E29" s="3">
        <v>5</v>
      </c>
      <c r="F29" s="3">
        <v>300</v>
      </c>
      <c r="G29" s="3">
        <v>32.65</v>
      </c>
      <c r="H29" s="6">
        <v>3</v>
      </c>
      <c r="I29" s="6">
        <v>3</v>
      </c>
      <c r="K29" s="3">
        <v>1.6</v>
      </c>
      <c r="L29" s="3">
        <v>2</v>
      </c>
      <c r="M29" s="30">
        <f t="shared" si="27"/>
        <v>36.25</v>
      </c>
      <c r="N29" s="28">
        <f t="shared" si="28"/>
        <v>10875</v>
      </c>
      <c r="O29" s="41">
        <v>18</v>
      </c>
      <c r="P29" s="2" t="s">
        <v>32</v>
      </c>
      <c r="Q29" s="3">
        <f t="shared" si="14"/>
        <v>300</v>
      </c>
      <c r="R29" s="4">
        <v>0.12</v>
      </c>
      <c r="S29" s="3">
        <f t="shared" si="29"/>
        <v>-36</v>
      </c>
      <c r="T29" s="3" t="s">
        <v>8</v>
      </c>
      <c r="U29" s="3">
        <f t="shared" si="30"/>
        <v>-90</v>
      </c>
      <c r="V29" s="3" t="s">
        <v>8</v>
      </c>
      <c r="W29" s="3">
        <v>5.51</v>
      </c>
      <c r="X29" s="3">
        <v>6.56</v>
      </c>
      <c r="Y29" s="15">
        <f t="shared" si="31"/>
        <v>3621</v>
      </c>
      <c r="Z29" s="3">
        <v>500</v>
      </c>
      <c r="AB29" s="15">
        <f t="shared" si="32"/>
        <v>174</v>
      </c>
      <c r="AC29" s="3">
        <v>6.83</v>
      </c>
      <c r="AD29" s="15">
        <f t="shared" si="33"/>
        <v>1188.42</v>
      </c>
      <c r="AE29" s="15">
        <f t="shared" si="34"/>
        <v>5309.42</v>
      </c>
      <c r="AF29" s="3">
        <v>45</v>
      </c>
      <c r="AG29" s="6">
        <f t="shared" si="7"/>
        <v>36</v>
      </c>
      <c r="AH29" s="6">
        <v>5</v>
      </c>
      <c r="AI29" s="3">
        <f t="shared" si="38"/>
        <v>180</v>
      </c>
      <c r="AJ29" s="6">
        <v>115</v>
      </c>
      <c r="AK29" s="6">
        <f t="shared" si="8"/>
        <v>92</v>
      </c>
      <c r="AL29" s="3">
        <f t="shared" si="35"/>
        <v>16008</v>
      </c>
      <c r="AM29" s="2" t="s">
        <v>9</v>
      </c>
      <c r="AN29" s="42">
        <f t="shared" si="36"/>
        <v>10698.58</v>
      </c>
      <c r="AO29" s="43" t="s">
        <v>9</v>
      </c>
      <c r="AP29" s="9">
        <f t="shared" si="37"/>
        <v>35.66193333333333</v>
      </c>
      <c r="AQ29" s="8" t="s">
        <v>9</v>
      </c>
      <c r="AS29" s="79">
        <f t="shared" si="10"/>
        <v>-176.42000000000007</v>
      </c>
    </row>
    <row r="30" spans="1:45" x14ac:dyDescent="0.3">
      <c r="B30" s="38"/>
      <c r="D30" s="46"/>
      <c r="M30" s="30"/>
      <c r="N30" s="28"/>
      <c r="O30" s="41"/>
      <c r="Y30" s="15"/>
      <c r="AB30" s="15"/>
      <c r="AD30" s="15"/>
      <c r="AE30" s="15"/>
      <c r="AN30" s="42"/>
      <c r="AO30" s="43"/>
      <c r="AP30" s="9"/>
      <c r="AQ30" s="8"/>
      <c r="AS30" s="79"/>
    </row>
    <row r="31" spans="1:45" x14ac:dyDescent="0.3">
      <c r="A31" s="1" t="s">
        <v>52</v>
      </c>
      <c r="B31" s="38">
        <v>19</v>
      </c>
      <c r="C31" s="2" t="s">
        <v>34</v>
      </c>
      <c r="D31" s="46"/>
      <c r="E31" s="3">
        <v>8</v>
      </c>
      <c r="F31" s="3">
        <v>180</v>
      </c>
      <c r="G31" s="3">
        <v>29.1</v>
      </c>
      <c r="K31" s="3">
        <v>0.95</v>
      </c>
      <c r="L31" s="3">
        <v>2</v>
      </c>
      <c r="M31" s="30">
        <f>G31+J31+K31+L31</f>
        <v>32.049999999999997</v>
      </c>
      <c r="N31" s="28">
        <f>F31*M31</f>
        <v>5768.9999999999991</v>
      </c>
      <c r="O31" s="41">
        <v>19</v>
      </c>
      <c r="P31" s="2" t="s">
        <v>34</v>
      </c>
      <c r="Q31" s="3">
        <f t="shared" si="14"/>
        <v>180</v>
      </c>
      <c r="R31" s="4">
        <v>0.12</v>
      </c>
      <c r="S31" s="3">
        <f t="shared" ref="S31:S34" si="39">-Q31*R31</f>
        <v>-21.599999999999998</v>
      </c>
      <c r="T31" s="3" t="s">
        <v>8</v>
      </c>
      <c r="U31" s="3">
        <f t="shared" ref="U31:U34" si="40">-Q31/100*30</f>
        <v>-54</v>
      </c>
      <c r="V31" s="3" t="s">
        <v>8</v>
      </c>
      <c r="W31" s="3">
        <v>5.51</v>
      </c>
      <c r="X31" s="3">
        <v>6.56</v>
      </c>
      <c r="Y31" s="15">
        <f t="shared" ref="Y31:Y34" si="41">(W31+X31)*Q31</f>
        <v>2172.6</v>
      </c>
      <c r="Z31" s="3">
        <v>500</v>
      </c>
      <c r="AB31" s="15">
        <f t="shared" ref="AB31:AB34" si="42">Q31+S31+U31</f>
        <v>104.4</v>
      </c>
      <c r="AC31" s="3">
        <v>6.83</v>
      </c>
      <c r="AD31" s="15">
        <f t="shared" ref="AD31:AD34" si="43">AB31*AC31</f>
        <v>713.05200000000002</v>
      </c>
      <c r="AE31" s="15">
        <f t="shared" ref="AE31:AE34" si="44">Y31+Z31+AA31+AD31</f>
        <v>3385.652</v>
      </c>
      <c r="AF31" s="3">
        <v>45</v>
      </c>
      <c r="AG31" s="6">
        <f t="shared" si="7"/>
        <v>36</v>
      </c>
      <c r="AH31" s="6">
        <v>5</v>
      </c>
      <c r="AI31" s="3">
        <f t="shared" si="38"/>
        <v>180</v>
      </c>
      <c r="AJ31" s="6">
        <v>115</v>
      </c>
      <c r="AK31" s="6">
        <f t="shared" si="8"/>
        <v>92</v>
      </c>
      <c r="AL31" s="3">
        <f>AB31*AK31</f>
        <v>9604.8000000000011</v>
      </c>
      <c r="AM31" s="2" t="s">
        <v>9</v>
      </c>
      <c r="AN31" s="42">
        <f>AL31-AE31</f>
        <v>6219.148000000001</v>
      </c>
      <c r="AO31" s="43" t="s">
        <v>9</v>
      </c>
      <c r="AP31" s="9">
        <f>AN31/Q31</f>
        <v>34.55082222222223</v>
      </c>
      <c r="AQ31" s="8" t="s">
        <v>9</v>
      </c>
      <c r="AS31" s="79">
        <f t="shared" si="10"/>
        <v>450.14800000000196</v>
      </c>
    </row>
    <row r="32" spans="1:45" x14ac:dyDescent="0.3">
      <c r="A32" s="1" t="s">
        <v>52</v>
      </c>
      <c r="B32" s="38">
        <v>20</v>
      </c>
      <c r="C32" s="2" t="s">
        <v>34</v>
      </c>
      <c r="D32" s="46"/>
      <c r="E32" s="3">
        <v>8</v>
      </c>
      <c r="F32" s="3">
        <v>280</v>
      </c>
      <c r="G32" s="3">
        <v>32.85</v>
      </c>
      <c r="K32" s="3">
        <v>0.95</v>
      </c>
      <c r="L32" s="3">
        <v>2</v>
      </c>
      <c r="M32" s="30">
        <f>G32+J32+K32+L32</f>
        <v>35.800000000000004</v>
      </c>
      <c r="N32" s="28">
        <f>F32*M32</f>
        <v>10024.000000000002</v>
      </c>
      <c r="O32" s="41">
        <v>20</v>
      </c>
      <c r="P32" s="2" t="s">
        <v>34</v>
      </c>
      <c r="Q32" s="3">
        <f t="shared" si="14"/>
        <v>280</v>
      </c>
      <c r="R32" s="4">
        <v>0.12</v>
      </c>
      <c r="S32" s="3">
        <f t="shared" si="39"/>
        <v>-33.6</v>
      </c>
      <c r="T32" s="3" t="s">
        <v>8</v>
      </c>
      <c r="U32" s="3">
        <f t="shared" si="40"/>
        <v>-84</v>
      </c>
      <c r="V32" s="3" t="s">
        <v>8</v>
      </c>
      <c r="W32" s="3">
        <v>5.51</v>
      </c>
      <c r="X32" s="3">
        <v>6.56</v>
      </c>
      <c r="Y32" s="15">
        <f t="shared" si="41"/>
        <v>3379.6</v>
      </c>
      <c r="Z32" s="3">
        <v>500</v>
      </c>
      <c r="AB32" s="15">
        <f t="shared" si="42"/>
        <v>162.4</v>
      </c>
      <c r="AC32" s="3">
        <v>6.83</v>
      </c>
      <c r="AD32" s="15">
        <f t="shared" si="43"/>
        <v>1109.192</v>
      </c>
      <c r="AE32" s="15">
        <f t="shared" si="44"/>
        <v>4988.7919999999995</v>
      </c>
      <c r="AF32" s="3">
        <v>45</v>
      </c>
      <c r="AG32" s="6">
        <f t="shared" si="7"/>
        <v>36</v>
      </c>
      <c r="AH32" s="6">
        <v>5</v>
      </c>
      <c r="AI32" s="3">
        <f t="shared" si="38"/>
        <v>180</v>
      </c>
      <c r="AJ32" s="6">
        <v>115</v>
      </c>
      <c r="AK32" s="6">
        <f t="shared" si="8"/>
        <v>92</v>
      </c>
      <c r="AL32" s="3">
        <f>AB32*AK32</f>
        <v>14940.800000000001</v>
      </c>
      <c r="AM32" s="2" t="s">
        <v>9</v>
      </c>
      <c r="AN32" s="42">
        <f>AL32-AE32</f>
        <v>9952.0080000000016</v>
      </c>
      <c r="AO32" s="43" t="s">
        <v>9</v>
      </c>
      <c r="AP32" s="9">
        <f>AN32/Q32</f>
        <v>35.542885714285717</v>
      </c>
      <c r="AQ32" s="8" t="s">
        <v>9</v>
      </c>
      <c r="AS32" s="79">
        <f t="shared" si="10"/>
        <v>-71.992000000000189</v>
      </c>
    </row>
    <row r="33" spans="1:45" x14ac:dyDescent="0.3">
      <c r="A33" s="1" t="s">
        <v>52</v>
      </c>
      <c r="B33" s="38">
        <v>21</v>
      </c>
      <c r="C33" s="2" t="s">
        <v>34</v>
      </c>
      <c r="D33" s="46"/>
      <c r="E33" s="3">
        <v>5</v>
      </c>
      <c r="F33" s="3">
        <v>180</v>
      </c>
      <c r="G33" s="3">
        <v>28.4</v>
      </c>
      <c r="K33" s="3">
        <v>1.95</v>
      </c>
      <c r="L33" s="3">
        <v>2</v>
      </c>
      <c r="M33" s="30">
        <f>G33+J33+K33+L33</f>
        <v>32.349999999999994</v>
      </c>
      <c r="N33" s="28">
        <f>F33*M33</f>
        <v>5822.9999999999991</v>
      </c>
      <c r="O33" s="41">
        <v>21</v>
      </c>
      <c r="P33" s="2" t="s">
        <v>34</v>
      </c>
      <c r="Q33" s="3">
        <f t="shared" si="14"/>
        <v>180</v>
      </c>
      <c r="R33" s="4">
        <v>0.12</v>
      </c>
      <c r="S33" s="3">
        <f t="shared" si="39"/>
        <v>-21.599999999999998</v>
      </c>
      <c r="T33" s="3" t="s">
        <v>8</v>
      </c>
      <c r="U33" s="3">
        <f t="shared" si="40"/>
        <v>-54</v>
      </c>
      <c r="V33" s="3" t="s">
        <v>8</v>
      </c>
      <c r="W33" s="3">
        <v>5.51</v>
      </c>
      <c r="X33" s="3">
        <v>6.56</v>
      </c>
      <c r="Y33" s="15">
        <f t="shared" si="41"/>
        <v>2172.6</v>
      </c>
      <c r="Z33" s="3">
        <v>500</v>
      </c>
      <c r="AB33" s="15">
        <f t="shared" si="42"/>
        <v>104.4</v>
      </c>
      <c r="AC33" s="3">
        <v>6.83</v>
      </c>
      <c r="AD33" s="15">
        <f t="shared" si="43"/>
        <v>713.05200000000002</v>
      </c>
      <c r="AE33" s="15">
        <f t="shared" si="44"/>
        <v>3385.652</v>
      </c>
      <c r="AF33" s="3">
        <v>45</v>
      </c>
      <c r="AG33" s="6">
        <f t="shared" si="7"/>
        <v>36</v>
      </c>
      <c r="AH33" s="6">
        <v>5</v>
      </c>
      <c r="AI33" s="3">
        <f t="shared" si="38"/>
        <v>180</v>
      </c>
      <c r="AJ33" s="6">
        <v>115</v>
      </c>
      <c r="AK33" s="6">
        <f t="shared" si="8"/>
        <v>92</v>
      </c>
      <c r="AL33" s="3">
        <f>AB33*AK33</f>
        <v>9604.8000000000011</v>
      </c>
      <c r="AM33" s="2" t="s">
        <v>9</v>
      </c>
      <c r="AN33" s="42">
        <f>AL33-AE33</f>
        <v>6219.148000000001</v>
      </c>
      <c r="AO33" s="43" t="s">
        <v>9</v>
      </c>
      <c r="AP33" s="9">
        <f>AN33/Q33</f>
        <v>34.55082222222223</v>
      </c>
      <c r="AQ33" s="8" t="s">
        <v>9</v>
      </c>
      <c r="AS33" s="79">
        <f t="shared" si="10"/>
        <v>396.14800000000196</v>
      </c>
    </row>
    <row r="34" spans="1:45" x14ac:dyDescent="0.3">
      <c r="A34" s="1" t="s">
        <v>52</v>
      </c>
      <c r="B34" s="38">
        <v>22</v>
      </c>
      <c r="C34" s="2" t="s">
        <v>34</v>
      </c>
      <c r="D34" s="46"/>
      <c r="E34" s="3">
        <v>5</v>
      </c>
      <c r="F34" s="3">
        <v>280</v>
      </c>
      <c r="G34" s="3">
        <v>31.2</v>
      </c>
      <c r="K34" s="3">
        <v>1.95</v>
      </c>
      <c r="L34" s="3">
        <v>2</v>
      </c>
      <c r="M34" s="30">
        <f>G34+J34+K34+L34</f>
        <v>35.15</v>
      </c>
      <c r="N34" s="28">
        <f>F34*M34</f>
        <v>9842</v>
      </c>
      <c r="O34" s="41">
        <v>22</v>
      </c>
      <c r="P34" s="2" t="s">
        <v>34</v>
      </c>
      <c r="Q34" s="3">
        <f t="shared" si="14"/>
        <v>280</v>
      </c>
      <c r="R34" s="4">
        <v>0.12</v>
      </c>
      <c r="S34" s="3">
        <f t="shared" si="39"/>
        <v>-33.6</v>
      </c>
      <c r="T34" s="3" t="s">
        <v>8</v>
      </c>
      <c r="U34" s="3">
        <f t="shared" si="40"/>
        <v>-84</v>
      </c>
      <c r="V34" s="3" t="s">
        <v>8</v>
      </c>
      <c r="W34" s="3">
        <v>5.51</v>
      </c>
      <c r="X34" s="3">
        <v>6.56</v>
      </c>
      <c r="Y34" s="15">
        <f t="shared" si="41"/>
        <v>3379.6</v>
      </c>
      <c r="Z34" s="3">
        <v>500</v>
      </c>
      <c r="AB34" s="15">
        <f t="shared" si="42"/>
        <v>162.4</v>
      </c>
      <c r="AC34" s="3">
        <v>6.83</v>
      </c>
      <c r="AD34" s="15">
        <f t="shared" si="43"/>
        <v>1109.192</v>
      </c>
      <c r="AE34" s="15">
        <f t="shared" si="44"/>
        <v>4988.7919999999995</v>
      </c>
      <c r="AF34" s="3">
        <v>45</v>
      </c>
      <c r="AG34" s="6">
        <f t="shared" si="7"/>
        <v>36</v>
      </c>
      <c r="AH34" s="6">
        <v>5</v>
      </c>
      <c r="AI34" s="3">
        <f t="shared" si="38"/>
        <v>180</v>
      </c>
      <c r="AJ34" s="6">
        <v>115</v>
      </c>
      <c r="AK34" s="6">
        <f t="shared" si="8"/>
        <v>92</v>
      </c>
      <c r="AL34" s="3">
        <f>AB34*AK34</f>
        <v>14940.800000000001</v>
      </c>
      <c r="AM34" s="2" t="s">
        <v>9</v>
      </c>
      <c r="AN34" s="42">
        <f>AL34-AE34</f>
        <v>9952.0080000000016</v>
      </c>
      <c r="AO34" s="43" t="s">
        <v>9</v>
      </c>
      <c r="AP34" s="9">
        <f>AN34/Q34</f>
        <v>35.542885714285717</v>
      </c>
      <c r="AQ34" s="8" t="s">
        <v>9</v>
      </c>
      <c r="AS34" s="79">
        <f t="shared" si="10"/>
        <v>110.00800000000163</v>
      </c>
    </row>
    <row r="35" spans="1:45" x14ac:dyDescent="0.3">
      <c r="B35" s="38"/>
      <c r="D35" s="46"/>
      <c r="M35" s="30"/>
      <c r="N35" s="98"/>
      <c r="O35" s="41"/>
      <c r="AN35" s="44"/>
      <c r="AO35" s="45"/>
      <c r="AP35" s="9"/>
      <c r="AQ35" s="8"/>
      <c r="AS35" s="79"/>
    </row>
    <row r="36" spans="1:45" ht="27.6" x14ac:dyDescent="0.3">
      <c r="A36" s="1" t="s">
        <v>52</v>
      </c>
      <c r="B36" s="38"/>
      <c r="C36" s="17" t="s">
        <v>38</v>
      </c>
      <c r="D36" s="46"/>
      <c r="E36" s="3">
        <v>5</v>
      </c>
      <c r="F36" s="3">
        <v>180</v>
      </c>
      <c r="G36" s="3">
        <v>28.4</v>
      </c>
      <c r="L36" s="3">
        <v>2</v>
      </c>
      <c r="M36" s="30">
        <f>G36+J36+K36+L36</f>
        <v>30.4</v>
      </c>
      <c r="N36" s="28">
        <f>F36*M36</f>
        <v>5472</v>
      </c>
      <c r="O36" s="41"/>
      <c r="P36" s="17" t="s">
        <v>38</v>
      </c>
      <c r="Q36" s="3">
        <f t="shared" si="14"/>
        <v>180</v>
      </c>
      <c r="R36" s="4">
        <v>0.15</v>
      </c>
      <c r="S36" s="3">
        <f t="shared" ref="S36" si="45">-Q36*R36</f>
        <v>-27</v>
      </c>
      <c r="T36" s="3" t="s">
        <v>8</v>
      </c>
      <c r="V36" s="3" t="s">
        <v>8</v>
      </c>
      <c r="W36" s="3">
        <v>5.51</v>
      </c>
      <c r="X36" s="3">
        <v>6.56</v>
      </c>
      <c r="Y36" s="15">
        <f t="shared" ref="Y36" si="46">(W36+X36)*Q36</f>
        <v>2172.6</v>
      </c>
      <c r="Z36" s="3">
        <v>500</v>
      </c>
      <c r="AB36" s="15">
        <f t="shared" ref="AB36" si="47">Q36+S36+U36</f>
        <v>153</v>
      </c>
      <c r="AD36" s="15">
        <f t="shared" ref="AD36" si="48">AB36*AC36</f>
        <v>0</v>
      </c>
      <c r="AE36" s="15">
        <f t="shared" ref="AE36" si="49">Y36+Z36+AA36+AD36</f>
        <v>2672.6</v>
      </c>
      <c r="AF36" s="3">
        <v>45</v>
      </c>
      <c r="AG36" s="6">
        <f t="shared" si="7"/>
        <v>36</v>
      </c>
      <c r="AJ36" s="6">
        <v>55</v>
      </c>
      <c r="AK36" s="6">
        <f t="shared" si="8"/>
        <v>44</v>
      </c>
      <c r="AL36" s="3">
        <f>AB36*AK36</f>
        <v>6732</v>
      </c>
      <c r="AM36" s="2" t="s">
        <v>9</v>
      </c>
      <c r="AN36" s="42">
        <f>AL36-AE36</f>
        <v>4059.4</v>
      </c>
      <c r="AO36" s="43" t="s">
        <v>9</v>
      </c>
      <c r="AP36" s="9">
        <f>AN36/Q36</f>
        <v>22.552222222222223</v>
      </c>
      <c r="AQ36" s="8" t="s">
        <v>9</v>
      </c>
      <c r="AS36" s="79">
        <f t="shared" si="10"/>
        <v>-1412.6</v>
      </c>
    </row>
    <row r="37" spans="1:45" x14ac:dyDescent="0.3">
      <c r="B37" s="39"/>
      <c r="O37" s="39"/>
    </row>
    <row r="38" spans="1:45" x14ac:dyDescent="0.3">
      <c r="B38" s="39"/>
      <c r="O38" s="39"/>
    </row>
    <row r="39" spans="1:45" ht="27.6" customHeight="1" x14ac:dyDescent="0.3">
      <c r="B39" s="39" t="s">
        <v>70</v>
      </c>
      <c r="C39" s="82" t="s">
        <v>73</v>
      </c>
      <c r="O39" s="39"/>
      <c r="P39" s="32"/>
      <c r="Q39" s="32"/>
      <c r="R39" s="32"/>
      <c r="S39" s="32"/>
      <c r="T39" s="32"/>
      <c r="U39" s="32"/>
    </row>
    <row r="40" spans="1:45" x14ac:dyDescent="0.3">
      <c r="B40" s="39"/>
      <c r="C40" s="83" t="s">
        <v>57</v>
      </c>
      <c r="O40" s="39"/>
      <c r="P40" s="3"/>
      <c r="Q40" s="4"/>
      <c r="R40" s="3"/>
    </row>
    <row r="41" spans="1:45" x14ac:dyDescent="0.3">
      <c r="B41" s="39"/>
      <c r="C41" s="83" t="s">
        <v>58</v>
      </c>
      <c r="O41" s="39"/>
      <c r="P41" s="3"/>
      <c r="R41" s="3"/>
    </row>
    <row r="42" spans="1:45" x14ac:dyDescent="0.3">
      <c r="B42" s="39"/>
      <c r="C42" s="84" t="s">
        <v>64</v>
      </c>
      <c r="O42" s="39"/>
      <c r="P42" s="3"/>
      <c r="R42" s="3"/>
    </row>
    <row r="43" spans="1:45" x14ac:dyDescent="0.3">
      <c r="B43" s="39" t="s">
        <v>31</v>
      </c>
      <c r="C43" s="85" t="s">
        <v>65</v>
      </c>
      <c r="O43" s="39"/>
      <c r="P43" s="3"/>
      <c r="R43" s="3"/>
    </row>
    <row r="44" spans="1:45" x14ac:dyDescent="0.3">
      <c r="B44" s="39"/>
      <c r="C44" s="84" t="s">
        <v>66</v>
      </c>
      <c r="O44" s="39"/>
    </row>
    <row r="45" spans="1:45" x14ac:dyDescent="0.3">
      <c r="B45" s="39"/>
      <c r="C45" s="85" t="s">
        <v>67</v>
      </c>
      <c r="O45" s="39"/>
    </row>
    <row r="46" spans="1:45" x14ac:dyDescent="0.3">
      <c r="B46" s="39" t="s">
        <v>33</v>
      </c>
      <c r="C46" s="84" t="s">
        <v>68</v>
      </c>
      <c r="O46" s="39"/>
    </row>
    <row r="47" spans="1:45" x14ac:dyDescent="0.3">
      <c r="B47" s="39"/>
      <c r="O47" s="39"/>
    </row>
    <row r="48" spans="1:45" x14ac:dyDescent="0.3">
      <c r="B48" s="39"/>
      <c r="O48" s="39"/>
    </row>
    <row r="49" spans="2:15" x14ac:dyDescent="0.3">
      <c r="B49" s="39"/>
      <c r="O49" s="39"/>
    </row>
    <row r="50" spans="2:15" x14ac:dyDescent="0.3">
      <c r="B50" s="39"/>
      <c r="O50" s="39"/>
    </row>
    <row r="51" spans="2:15" x14ac:dyDescent="0.3">
      <c r="B51" s="39"/>
      <c r="O51" s="39"/>
    </row>
    <row r="52" spans="2:15" x14ac:dyDescent="0.3">
      <c r="B52" s="39"/>
      <c r="O52" s="39"/>
    </row>
  </sheetData>
  <mergeCells count="2">
    <mergeCell ref="AP3:AQ3"/>
    <mergeCell ref="AN3:AO3"/>
  </mergeCells>
  <phoneticPr fontId="2" type="noConversion"/>
  <pageMargins left="0.39370078740157483" right="0.39370078740157483" top="0.74803149606299213" bottom="0.74803149606299213" header="0.31496062992125984" footer="0.31496062992125984"/>
  <pageSetup paperSize="9" scale="38" fitToHeight="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D5D96-8066-49FB-85AB-A69B6B22469D}">
  <sheetPr>
    <pageSetUpPr fitToPage="1"/>
  </sheetPr>
  <dimension ref="A1:HS55"/>
  <sheetViews>
    <sheetView tabSelected="1" zoomScaleNormal="100" workbookViewId="0">
      <selection activeCell="M20" sqref="M20"/>
    </sheetView>
  </sheetViews>
  <sheetFormatPr defaultRowHeight="13.8" x14ac:dyDescent="0.3"/>
  <cols>
    <col min="1" max="1" width="10.77734375" style="1" customWidth="1"/>
    <col min="2" max="2" width="2.77734375" style="14" customWidth="1"/>
    <col min="3" max="3" width="23.77734375" style="2" customWidth="1"/>
    <col min="4" max="4" width="2.77734375" style="2" customWidth="1"/>
    <col min="5" max="5" width="11.77734375" style="3" customWidth="1"/>
    <col min="6" max="6" width="9.77734375" style="3" customWidth="1"/>
    <col min="7" max="7" width="7.77734375" style="3" customWidth="1"/>
    <col min="8" max="9" width="2.77734375" style="6" customWidth="1"/>
    <col min="10" max="11" width="5.77734375" style="3" customWidth="1"/>
    <col min="12" max="12" width="10.77734375" style="3" customWidth="1"/>
    <col min="13" max="14" width="9.77734375" style="3" customWidth="1"/>
    <col min="15" max="15" width="2.77734375" style="14" customWidth="1"/>
    <col min="16" max="16" width="23.109375" style="2" customWidth="1"/>
    <col min="17" max="17" width="7.77734375" style="3" customWidth="1"/>
    <col min="18" max="18" width="4.77734375" style="4" customWidth="1"/>
    <col min="19" max="19" width="10.77734375" style="3" customWidth="1"/>
    <col min="20" max="20" width="2.77734375" style="3" customWidth="1"/>
    <col min="21" max="21" width="8.77734375" style="3" customWidth="1"/>
    <col min="22" max="22" width="2.77734375" style="3" customWidth="1"/>
    <col min="23" max="23" width="10.77734375" style="3" customWidth="1"/>
    <col min="24" max="24" width="11.77734375" style="3" customWidth="1"/>
    <col min="25" max="25" width="10.77734375" style="3" customWidth="1"/>
    <col min="26" max="26" width="9.77734375" style="3" customWidth="1"/>
    <col min="27" max="27" width="10.77734375" style="3" customWidth="1"/>
    <col min="28" max="28" width="10.77734375" style="5" customWidth="1"/>
    <col min="29" max="30" width="8.77734375" style="3" customWidth="1"/>
    <col min="31" max="31" width="11.77734375" style="3" customWidth="1"/>
    <col min="32" max="32" width="5.77734375" style="3" customWidth="1"/>
    <col min="33" max="34" width="5.77734375" style="6" customWidth="1"/>
    <col min="35" max="35" width="10.77734375" style="3" customWidth="1"/>
    <col min="36" max="37" width="4.77734375" style="6" customWidth="1"/>
    <col min="38" max="38" width="10.77734375" style="3" customWidth="1"/>
    <col min="39" max="39" width="2.77734375" style="2" customWidth="1"/>
    <col min="40" max="40" width="9.77734375" style="7" customWidth="1"/>
    <col min="41" max="41" width="2.77734375" style="2" customWidth="1"/>
    <col min="42" max="42" width="7.77734375" style="3" customWidth="1"/>
    <col min="43" max="43" width="2.77734375" style="2" customWidth="1"/>
    <col min="44" max="44" width="5.88671875" style="2" customWidth="1"/>
    <col min="45" max="45" width="13.6640625" style="3" customWidth="1"/>
    <col min="46" max="46" width="11.21875" style="115" customWidth="1"/>
    <col min="47" max="227" width="8.88671875" style="117"/>
    <col min="228" max="16384" width="8.88671875" style="2"/>
  </cols>
  <sheetData>
    <row r="1" spans="1:227" s="22" customFormat="1" ht="15.6" x14ac:dyDescent="0.3">
      <c r="B1" s="35"/>
      <c r="D1" s="18"/>
      <c r="E1" s="19" t="s">
        <v>50</v>
      </c>
      <c r="F1" s="19"/>
      <c r="G1" s="19"/>
      <c r="H1" s="20"/>
      <c r="I1" s="20"/>
      <c r="J1" s="19"/>
      <c r="K1" s="19"/>
      <c r="L1" s="19"/>
      <c r="M1" s="19"/>
      <c r="N1" s="21"/>
      <c r="O1" s="35"/>
      <c r="Q1" s="23" t="s">
        <v>18</v>
      </c>
      <c r="R1" s="24"/>
      <c r="S1" s="23"/>
      <c r="T1" s="23"/>
      <c r="U1" s="23"/>
      <c r="V1" s="23"/>
      <c r="W1" s="23"/>
      <c r="X1" s="23"/>
      <c r="Y1" s="23"/>
      <c r="Z1" s="23"/>
      <c r="AA1" s="23"/>
      <c r="AB1" s="19"/>
      <c r="AC1" s="23"/>
      <c r="AD1" s="23"/>
      <c r="AE1" s="23"/>
      <c r="AF1" s="23"/>
      <c r="AG1" s="25"/>
      <c r="AH1" s="25"/>
      <c r="AI1" s="23"/>
      <c r="AJ1" s="25"/>
      <c r="AK1" s="25"/>
      <c r="AL1" s="23"/>
      <c r="AN1" s="18"/>
      <c r="AP1" s="23"/>
      <c r="AS1" s="135"/>
      <c r="AT1" s="131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</row>
    <row r="2" spans="1:227" x14ac:dyDescent="0.3">
      <c r="A2" s="31"/>
      <c r="B2" s="37"/>
      <c r="C2" s="26"/>
      <c r="D2" s="27"/>
      <c r="E2" s="28" t="s">
        <v>4</v>
      </c>
      <c r="F2" s="28"/>
      <c r="G2" s="28"/>
      <c r="H2" s="29"/>
      <c r="I2" s="29"/>
      <c r="J2" s="28"/>
      <c r="K2" s="28"/>
      <c r="L2" s="28"/>
      <c r="M2" s="28"/>
      <c r="N2" s="28"/>
      <c r="O2" s="40"/>
      <c r="P2" s="8"/>
      <c r="Q2" s="9" t="s">
        <v>7</v>
      </c>
      <c r="R2" s="10"/>
      <c r="S2" s="9"/>
      <c r="T2" s="9"/>
      <c r="U2" s="9"/>
      <c r="V2" s="9"/>
      <c r="W2" s="9"/>
      <c r="X2" s="9"/>
      <c r="Y2" s="9"/>
      <c r="Z2" s="9"/>
      <c r="AA2" s="9"/>
      <c r="AB2" s="11"/>
      <c r="AC2" s="9"/>
      <c r="AD2" s="9"/>
      <c r="AE2" s="9"/>
      <c r="AF2" s="9"/>
      <c r="AG2" s="12"/>
      <c r="AH2" s="12"/>
      <c r="AI2" s="9"/>
      <c r="AJ2" s="12"/>
      <c r="AK2" s="12"/>
      <c r="AL2" s="9"/>
      <c r="AM2" s="8"/>
      <c r="AN2" s="13"/>
      <c r="AO2" s="8"/>
      <c r="AP2" s="9"/>
      <c r="AQ2" s="8"/>
      <c r="AR2" s="136"/>
      <c r="AS2" s="137"/>
    </row>
    <row r="3" spans="1:227" s="14" customFormat="1" ht="90.6" x14ac:dyDescent="0.3">
      <c r="B3" s="65" t="s">
        <v>47</v>
      </c>
      <c r="E3" s="34" t="s">
        <v>2</v>
      </c>
      <c r="F3" s="34" t="s">
        <v>3</v>
      </c>
      <c r="G3" s="34" t="s">
        <v>1</v>
      </c>
      <c r="H3" s="66" t="s">
        <v>13</v>
      </c>
      <c r="I3" s="66" t="s">
        <v>14</v>
      </c>
      <c r="J3" s="67" t="s">
        <v>15</v>
      </c>
      <c r="K3" s="68" t="s">
        <v>79</v>
      </c>
      <c r="L3" s="69" t="s">
        <v>89</v>
      </c>
      <c r="M3" s="70" t="s">
        <v>35</v>
      </c>
      <c r="N3" s="71" t="s">
        <v>49</v>
      </c>
      <c r="O3" s="36" t="s">
        <v>47</v>
      </c>
      <c r="Q3" s="34" t="s">
        <v>0</v>
      </c>
      <c r="R3" s="72" t="s">
        <v>19</v>
      </c>
      <c r="S3" s="33" t="s">
        <v>11</v>
      </c>
      <c r="T3" s="33"/>
      <c r="U3" s="33" t="s">
        <v>85</v>
      </c>
      <c r="V3" s="33"/>
      <c r="W3" s="33" t="s">
        <v>82</v>
      </c>
      <c r="X3" s="33" t="s">
        <v>83</v>
      </c>
      <c r="Y3" s="73" t="s">
        <v>21</v>
      </c>
      <c r="Z3" s="34" t="s">
        <v>6</v>
      </c>
      <c r="AA3" s="34" t="s">
        <v>5</v>
      </c>
      <c r="AB3" s="74" t="s">
        <v>23</v>
      </c>
      <c r="AC3" s="33" t="s">
        <v>84</v>
      </c>
      <c r="AD3" s="74" t="s">
        <v>22</v>
      </c>
      <c r="AE3" s="74" t="s">
        <v>25</v>
      </c>
      <c r="AF3" s="68" t="s">
        <v>40</v>
      </c>
      <c r="AG3" s="75" t="s">
        <v>36</v>
      </c>
      <c r="AH3" s="75" t="s">
        <v>41</v>
      </c>
      <c r="AI3" s="33" t="s">
        <v>26</v>
      </c>
      <c r="AJ3" s="66" t="s">
        <v>30</v>
      </c>
      <c r="AK3" s="66" t="s">
        <v>24</v>
      </c>
      <c r="AL3" s="34" t="s">
        <v>27</v>
      </c>
      <c r="AM3" s="14" t="s">
        <v>9</v>
      </c>
      <c r="AN3" s="113" t="s">
        <v>29</v>
      </c>
      <c r="AO3" s="114"/>
      <c r="AP3" s="111" t="s">
        <v>48</v>
      </c>
      <c r="AQ3" s="112"/>
      <c r="AR3" s="140" t="s">
        <v>90</v>
      </c>
      <c r="AS3" s="141"/>
      <c r="AT3" s="133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</row>
    <row r="4" spans="1:227" s="55" customFormat="1" x14ac:dyDescent="0.3">
      <c r="A4" s="48" t="s">
        <v>46</v>
      </c>
      <c r="B4" s="49"/>
      <c r="C4" s="48"/>
      <c r="D4" s="50"/>
      <c r="E4" s="51" t="s">
        <v>70</v>
      </c>
      <c r="F4" s="51" t="s">
        <v>70</v>
      </c>
      <c r="G4" s="51" t="s">
        <v>70</v>
      </c>
      <c r="H4" s="52" t="s">
        <v>70</v>
      </c>
      <c r="I4" s="52" t="s">
        <v>70</v>
      </c>
      <c r="J4" s="51" t="s">
        <v>70</v>
      </c>
      <c r="K4" s="51" t="s">
        <v>70</v>
      </c>
      <c r="L4" s="51" t="s">
        <v>70</v>
      </c>
      <c r="M4" s="47"/>
      <c r="N4" s="53"/>
      <c r="O4" s="54"/>
      <c r="P4" s="88"/>
      <c r="Q4" s="86"/>
      <c r="R4" s="89"/>
      <c r="S4" s="86"/>
      <c r="T4" s="86"/>
      <c r="U4" s="86"/>
      <c r="V4" s="86"/>
      <c r="W4" s="86" t="s">
        <v>31</v>
      </c>
      <c r="X4" s="86" t="s">
        <v>31</v>
      </c>
      <c r="Y4" s="90"/>
      <c r="Z4" s="86"/>
      <c r="AA4" s="86"/>
      <c r="AB4" s="91"/>
      <c r="AC4" s="86" t="s">
        <v>31</v>
      </c>
      <c r="AD4" s="91"/>
      <c r="AE4" s="91"/>
      <c r="AF4" s="86" t="s">
        <v>33</v>
      </c>
      <c r="AG4" s="87"/>
      <c r="AH4" s="87"/>
      <c r="AI4" s="86"/>
      <c r="AJ4" s="87" t="s">
        <v>33</v>
      </c>
      <c r="AK4" s="87" t="s">
        <v>33</v>
      </c>
      <c r="AL4" s="86"/>
      <c r="AM4" s="88"/>
      <c r="AN4" s="92"/>
      <c r="AO4" s="93"/>
      <c r="AP4" s="94"/>
      <c r="AQ4" s="95"/>
      <c r="AR4" s="138"/>
      <c r="AS4" s="139"/>
      <c r="AT4" s="115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  <c r="HJ4" s="117"/>
      <c r="HK4" s="117"/>
      <c r="HL4" s="117"/>
      <c r="HM4" s="117"/>
      <c r="HN4" s="117"/>
      <c r="HO4" s="117"/>
      <c r="HP4" s="117"/>
      <c r="HQ4" s="117"/>
      <c r="HR4" s="117"/>
      <c r="HS4" s="117"/>
    </row>
    <row r="5" spans="1:227" s="55" customFormat="1" x14ac:dyDescent="0.3">
      <c r="A5" s="48" t="s">
        <v>80</v>
      </c>
      <c r="B5" s="49"/>
      <c r="C5" s="48"/>
      <c r="D5" s="50"/>
      <c r="E5" s="51"/>
      <c r="F5" s="51"/>
      <c r="G5" s="51"/>
      <c r="H5" s="52"/>
      <c r="I5" s="52"/>
      <c r="J5" s="51"/>
      <c r="K5" s="51"/>
      <c r="L5" s="51"/>
      <c r="M5" s="47"/>
      <c r="N5" s="53"/>
      <c r="O5" s="54"/>
      <c r="Q5" s="51"/>
      <c r="R5" s="56"/>
      <c r="S5" s="51"/>
      <c r="T5" s="51"/>
      <c r="U5" s="56">
        <v>0.2</v>
      </c>
      <c r="V5" s="51"/>
      <c r="W5" s="51"/>
      <c r="X5" s="51"/>
      <c r="Y5" s="76"/>
      <c r="Z5" s="51"/>
      <c r="AA5" s="51"/>
      <c r="AB5" s="57"/>
      <c r="AC5" s="51"/>
      <c r="AD5" s="57"/>
      <c r="AE5" s="57"/>
      <c r="AF5" s="51"/>
      <c r="AG5" s="52"/>
      <c r="AH5" s="52"/>
      <c r="AI5" s="51"/>
      <c r="AJ5" s="52"/>
      <c r="AK5" s="52"/>
      <c r="AL5" s="51"/>
      <c r="AN5" s="77"/>
      <c r="AO5" s="78"/>
      <c r="AP5" s="60"/>
      <c r="AQ5" s="61"/>
      <c r="AR5" s="138"/>
      <c r="AS5" s="139"/>
      <c r="AT5" s="115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</row>
    <row r="6" spans="1:227" x14ac:dyDescent="0.3">
      <c r="A6" s="1" t="s">
        <v>55</v>
      </c>
      <c r="B6" s="37">
        <v>3</v>
      </c>
      <c r="C6" s="2" t="s">
        <v>10</v>
      </c>
      <c r="D6" s="46"/>
      <c r="E6" s="3">
        <v>7.16</v>
      </c>
      <c r="F6" s="3">
        <v>252.3</v>
      </c>
      <c r="G6" s="3">
        <v>25.96</v>
      </c>
      <c r="H6" s="6">
        <v>2</v>
      </c>
      <c r="I6" s="6">
        <v>3</v>
      </c>
      <c r="J6" s="3">
        <v>-0.25</v>
      </c>
      <c r="K6" s="3">
        <v>0.5</v>
      </c>
      <c r="L6" s="3">
        <v>2</v>
      </c>
      <c r="M6" s="30">
        <f>G6+J6+K6+L6</f>
        <v>28.21</v>
      </c>
      <c r="N6" s="28">
        <f>F6*M6</f>
        <v>7117.3830000000007</v>
      </c>
      <c r="O6" s="40">
        <v>3</v>
      </c>
      <c r="P6" s="2" t="str">
        <f>C6</f>
        <v>Øko Ungtyr 20-23 mdr.</v>
      </c>
      <c r="Q6" s="3">
        <f t="shared" ref="Q6:Q8" si="0">F6</f>
        <v>252.3</v>
      </c>
      <c r="R6" s="4">
        <v>0.12</v>
      </c>
      <c r="S6" s="3">
        <f t="shared" ref="S6:S8" si="1">-Q6*R6</f>
        <v>-30.276</v>
      </c>
      <c r="T6" s="3" t="s">
        <v>8</v>
      </c>
      <c r="U6" s="3">
        <f>-Q6/100*20</f>
        <v>-50.46</v>
      </c>
      <c r="V6" s="3" t="s">
        <v>8</v>
      </c>
      <c r="W6" s="3">
        <v>5.51</v>
      </c>
      <c r="X6" s="3">
        <v>6.56</v>
      </c>
      <c r="Y6" s="15">
        <f>(W6+X6)*Q6</f>
        <v>3045.2610000000004</v>
      </c>
      <c r="Z6" s="3">
        <v>1000</v>
      </c>
      <c r="AB6" s="15">
        <f>Q6+S6+U6</f>
        <v>171.56399999999999</v>
      </c>
      <c r="AC6" s="3">
        <v>6.83</v>
      </c>
      <c r="AD6" s="15">
        <f>AB6*AC6</f>
        <v>1171.7821200000001</v>
      </c>
      <c r="AE6" s="15">
        <f t="shared" ref="AE6:AE14" si="2">Y6+Z6+AA6+AD6</f>
        <v>5217.0431200000003</v>
      </c>
      <c r="AF6" s="3">
        <v>45</v>
      </c>
      <c r="AG6" s="6">
        <f t="shared" ref="AG6:AG8" si="3">AF6*0.8</f>
        <v>36</v>
      </c>
      <c r="AJ6" s="6">
        <v>115</v>
      </c>
      <c r="AK6" s="6">
        <f t="shared" ref="AK6:AK8" si="4">AJ6*0.8</f>
        <v>92</v>
      </c>
      <c r="AL6" s="3">
        <f t="shared" ref="AL6:AL8" si="5">AB6*AK6</f>
        <v>15783.887999999999</v>
      </c>
      <c r="AM6" s="2" t="s">
        <v>9</v>
      </c>
      <c r="AN6" s="42">
        <f>AL6-AE6</f>
        <v>10566.844879999999</v>
      </c>
      <c r="AO6" s="43" t="s">
        <v>9</v>
      </c>
      <c r="AP6" s="9">
        <f>AN6/Q6</f>
        <v>41.882064526357503</v>
      </c>
      <c r="AQ6" s="8" t="s">
        <v>9</v>
      </c>
      <c r="AR6" s="136"/>
      <c r="AS6" s="137">
        <f>AN6-N6</f>
        <v>3449.461879999998</v>
      </c>
    </row>
    <row r="7" spans="1:227" x14ac:dyDescent="0.3">
      <c r="A7" s="1" t="s">
        <v>55</v>
      </c>
      <c r="B7" s="37">
        <v>4</v>
      </c>
      <c r="C7" s="2" t="s">
        <v>12</v>
      </c>
      <c r="D7" s="46"/>
      <c r="E7" s="3">
        <v>4</v>
      </c>
      <c r="F7" s="3">
        <v>243.9</v>
      </c>
      <c r="G7" s="3">
        <v>26.49</v>
      </c>
      <c r="H7" s="6">
        <v>3</v>
      </c>
      <c r="I7" s="6">
        <v>3</v>
      </c>
      <c r="K7" s="3">
        <v>2</v>
      </c>
      <c r="L7" s="3">
        <v>2</v>
      </c>
      <c r="M7" s="30">
        <f>G7+J7+K7+L7</f>
        <v>30.49</v>
      </c>
      <c r="N7" s="28">
        <f>F7*M7</f>
        <v>7436.5109999999995</v>
      </c>
      <c r="O7" s="40">
        <v>4</v>
      </c>
      <c r="P7" s="2" t="str">
        <f t="shared" ref="P7:P11" si="6">C7</f>
        <v>Øko Stud 16-30 mdr.</v>
      </c>
      <c r="Q7" s="3">
        <f t="shared" si="0"/>
        <v>243.9</v>
      </c>
      <c r="R7" s="4">
        <v>0.12</v>
      </c>
      <c r="S7" s="3">
        <f t="shared" si="1"/>
        <v>-29.268000000000001</v>
      </c>
      <c r="T7" s="3" t="s">
        <v>8</v>
      </c>
      <c r="U7" s="3">
        <f t="shared" ref="U7:U11" si="7">-Q7/100*20</f>
        <v>-48.78</v>
      </c>
      <c r="V7" s="3" t="s">
        <v>8</v>
      </c>
      <c r="W7" s="3">
        <v>5.51</v>
      </c>
      <c r="X7" s="3">
        <v>6.56</v>
      </c>
      <c r="Y7" s="15">
        <f t="shared" ref="Y7:Y14" si="8">(W7+X7)*Q7</f>
        <v>2943.873</v>
      </c>
      <c r="Z7" s="3">
        <v>1000</v>
      </c>
      <c r="AB7" s="15">
        <f>Q7+S7+U7</f>
        <v>165.852</v>
      </c>
      <c r="AC7" s="3">
        <v>6.83</v>
      </c>
      <c r="AD7" s="15">
        <f t="shared" ref="AD7:AD8" si="9">AB7*AC7</f>
        <v>1132.7691600000001</v>
      </c>
      <c r="AE7" s="15">
        <f t="shared" si="2"/>
        <v>5076.6421600000003</v>
      </c>
      <c r="AF7" s="3">
        <v>45</v>
      </c>
      <c r="AG7" s="6">
        <f t="shared" si="3"/>
        <v>36</v>
      </c>
      <c r="AJ7" s="6">
        <v>115</v>
      </c>
      <c r="AK7" s="6">
        <f t="shared" si="4"/>
        <v>92</v>
      </c>
      <c r="AL7" s="3">
        <f t="shared" si="5"/>
        <v>15258.384</v>
      </c>
      <c r="AM7" s="2" t="s">
        <v>9</v>
      </c>
      <c r="AN7" s="42">
        <f>AL7-AE7</f>
        <v>10181.741839999999</v>
      </c>
      <c r="AO7" s="43" t="s">
        <v>9</v>
      </c>
      <c r="AP7" s="9">
        <f>AN7/Q7</f>
        <v>41.745558999589989</v>
      </c>
      <c r="AQ7" s="8" t="s">
        <v>9</v>
      </c>
      <c r="AR7" s="136"/>
      <c r="AS7" s="137">
        <f>AN7-N7</f>
        <v>2745.2308399999993</v>
      </c>
    </row>
    <row r="8" spans="1:227" x14ac:dyDescent="0.3">
      <c r="A8" s="1" t="s">
        <v>54</v>
      </c>
      <c r="B8" s="37">
        <v>2</v>
      </c>
      <c r="C8" s="2" t="s">
        <v>10</v>
      </c>
      <c r="D8" s="46"/>
      <c r="E8" s="3">
        <v>4.5999999999999996</v>
      </c>
      <c r="F8" s="3">
        <v>242</v>
      </c>
      <c r="G8" s="3">
        <v>26.79</v>
      </c>
      <c r="H8" s="6">
        <v>3</v>
      </c>
      <c r="I8" s="6">
        <v>3</v>
      </c>
      <c r="K8" s="3">
        <v>3.5</v>
      </c>
      <c r="L8" s="3">
        <v>2</v>
      </c>
      <c r="M8" s="30">
        <f>G8+J8+K8+L8</f>
        <v>32.29</v>
      </c>
      <c r="N8" s="28">
        <f>F8*M8</f>
        <v>7814.1799999999994</v>
      </c>
      <c r="O8" s="40">
        <v>2</v>
      </c>
      <c r="P8" s="2" t="str">
        <f t="shared" si="6"/>
        <v>Øko Ungtyr 20-23 mdr.</v>
      </c>
      <c r="Q8" s="3">
        <f t="shared" si="0"/>
        <v>242</v>
      </c>
      <c r="R8" s="4">
        <v>0.12</v>
      </c>
      <c r="S8" s="3">
        <f t="shared" si="1"/>
        <v>-29.04</v>
      </c>
      <c r="T8" s="3" t="s">
        <v>8</v>
      </c>
      <c r="U8" s="3">
        <f t="shared" si="7"/>
        <v>-48.4</v>
      </c>
      <c r="V8" s="3" t="s">
        <v>8</v>
      </c>
      <c r="W8" s="3">
        <v>5.51</v>
      </c>
      <c r="X8" s="3">
        <v>6.56</v>
      </c>
      <c r="Y8" s="15">
        <f t="shared" si="8"/>
        <v>2920.94</v>
      </c>
      <c r="Z8" s="3">
        <v>1000</v>
      </c>
      <c r="AB8" s="15">
        <f>Q8+S8+U8</f>
        <v>164.56</v>
      </c>
      <c r="AC8" s="3">
        <v>6.83</v>
      </c>
      <c r="AD8" s="15">
        <f t="shared" si="9"/>
        <v>1123.9448</v>
      </c>
      <c r="AE8" s="15">
        <f t="shared" si="2"/>
        <v>5044.8847999999998</v>
      </c>
      <c r="AF8" s="3">
        <v>45</v>
      </c>
      <c r="AG8" s="6">
        <f t="shared" si="3"/>
        <v>36</v>
      </c>
      <c r="AJ8" s="6">
        <v>115</v>
      </c>
      <c r="AK8" s="6">
        <f t="shared" si="4"/>
        <v>92</v>
      </c>
      <c r="AL8" s="3">
        <f t="shared" si="5"/>
        <v>15139.52</v>
      </c>
      <c r="AM8" s="2" t="s">
        <v>9</v>
      </c>
      <c r="AN8" s="42">
        <f>AL8-AE8</f>
        <v>10094.635200000001</v>
      </c>
      <c r="AO8" s="43" t="s">
        <v>9</v>
      </c>
      <c r="AP8" s="9">
        <f>AN8/Q8</f>
        <v>41.713368595041324</v>
      </c>
      <c r="AQ8" s="8" t="s">
        <v>9</v>
      </c>
      <c r="AR8" s="136"/>
      <c r="AS8" s="137">
        <f>AN8-N8</f>
        <v>2280.4552000000012</v>
      </c>
    </row>
    <row r="9" spans="1:227" x14ac:dyDescent="0.3">
      <c r="A9" s="1" t="s">
        <v>53</v>
      </c>
      <c r="B9" s="37">
        <v>1</v>
      </c>
      <c r="C9" s="2" t="s">
        <v>10</v>
      </c>
      <c r="D9" s="46"/>
      <c r="E9" s="3">
        <v>6.89</v>
      </c>
      <c r="F9" s="3">
        <v>265.8</v>
      </c>
      <c r="G9" s="3">
        <v>28.45</v>
      </c>
      <c r="K9" s="3">
        <v>1.25</v>
      </c>
      <c r="L9" s="3">
        <v>2</v>
      </c>
      <c r="M9" s="30">
        <f>G9+J9+K9+L9</f>
        <v>31.7</v>
      </c>
      <c r="N9" s="28">
        <f>F9*M9</f>
        <v>8425.86</v>
      </c>
      <c r="O9" s="40">
        <v>1</v>
      </c>
      <c r="P9" s="2" t="str">
        <f t="shared" si="6"/>
        <v>Øko Ungtyr 20-23 mdr.</v>
      </c>
      <c r="Q9" s="3">
        <f>F9</f>
        <v>265.8</v>
      </c>
      <c r="R9" s="4">
        <v>0.12</v>
      </c>
      <c r="S9" s="3">
        <f>-Q9*R9</f>
        <v>-31.896000000000001</v>
      </c>
      <c r="T9" s="3" t="s">
        <v>8</v>
      </c>
      <c r="U9" s="3">
        <f t="shared" si="7"/>
        <v>-53.16</v>
      </c>
      <c r="V9" s="3" t="s">
        <v>8</v>
      </c>
      <c r="W9" s="3">
        <v>5.51</v>
      </c>
      <c r="X9" s="3">
        <v>6.56</v>
      </c>
      <c r="Y9" s="15">
        <f t="shared" si="8"/>
        <v>3208.2060000000001</v>
      </c>
      <c r="Z9" s="3">
        <v>1000</v>
      </c>
      <c r="AB9" s="15">
        <f>Q9+S9+U9</f>
        <v>180.744</v>
      </c>
      <c r="AC9" s="3">
        <v>6.83</v>
      </c>
      <c r="AD9" s="15">
        <f>AB9*AC9</f>
        <v>1234.48152</v>
      </c>
      <c r="AE9" s="15">
        <f t="shared" si="2"/>
        <v>5442.6875200000004</v>
      </c>
      <c r="AF9" s="3">
        <v>45</v>
      </c>
      <c r="AG9" s="6">
        <f>AF9*0.8</f>
        <v>36</v>
      </c>
      <c r="AJ9" s="6">
        <v>115</v>
      </c>
      <c r="AK9" s="6">
        <f>AJ9*0.8</f>
        <v>92</v>
      </c>
      <c r="AL9" s="3">
        <f>AB9*AK9</f>
        <v>16628.448</v>
      </c>
      <c r="AM9" s="2" t="s">
        <v>9</v>
      </c>
      <c r="AN9" s="42">
        <f>AL9-AE9</f>
        <v>11185.760480000001</v>
      </c>
      <c r="AO9" s="43" t="s">
        <v>9</v>
      </c>
      <c r="AP9" s="9">
        <f>AN9/Q9</f>
        <v>42.083372761474791</v>
      </c>
      <c r="AQ9" s="8" t="s">
        <v>9</v>
      </c>
      <c r="AR9" s="136"/>
      <c r="AS9" s="137">
        <f>AN9-N9</f>
        <v>2759.9004800000002</v>
      </c>
    </row>
    <row r="10" spans="1:227" x14ac:dyDescent="0.3">
      <c r="A10" s="1" t="s">
        <v>81</v>
      </c>
      <c r="B10" s="37"/>
      <c r="C10" s="2" t="s">
        <v>32</v>
      </c>
      <c r="D10" s="46"/>
      <c r="E10" s="3">
        <v>7.52</v>
      </c>
      <c r="F10" s="3">
        <v>293.3</v>
      </c>
      <c r="G10" s="3">
        <v>35.72</v>
      </c>
      <c r="H10" s="6">
        <v>4</v>
      </c>
      <c r="I10" s="6">
        <v>3</v>
      </c>
      <c r="J10" s="3">
        <v>-1</v>
      </c>
      <c r="K10" s="3">
        <v>8.35</v>
      </c>
      <c r="L10" s="3">
        <v>2</v>
      </c>
      <c r="M10" s="30">
        <f t="shared" ref="M10:M11" si="10">G10+J10+K10+L10</f>
        <v>45.07</v>
      </c>
      <c r="N10" s="28">
        <f t="shared" ref="N10:N11" si="11">F10*M10</f>
        <v>13219.031000000001</v>
      </c>
      <c r="O10" s="40">
        <v>2</v>
      </c>
      <c r="P10" s="2" t="str">
        <f t="shared" si="6"/>
        <v xml:space="preserve">Øko kvie/stud 16- 42 mdr. </v>
      </c>
      <c r="Q10" s="3">
        <f t="shared" ref="Q10:Q11" si="12">F10</f>
        <v>293.3</v>
      </c>
      <c r="R10" s="4">
        <v>0.12</v>
      </c>
      <c r="S10" s="3">
        <f t="shared" ref="S10:S11" si="13">-Q10*R10</f>
        <v>-35.195999999999998</v>
      </c>
      <c r="T10" s="3" t="s">
        <v>8</v>
      </c>
      <c r="U10" s="3">
        <f t="shared" si="7"/>
        <v>-58.660000000000004</v>
      </c>
      <c r="V10" s="3" t="s">
        <v>8</v>
      </c>
      <c r="W10" s="3">
        <v>5.51</v>
      </c>
      <c r="X10" s="3">
        <v>6.56</v>
      </c>
      <c r="Y10" s="15">
        <f t="shared" si="8"/>
        <v>3540.1310000000003</v>
      </c>
      <c r="Z10" s="3">
        <v>1000</v>
      </c>
      <c r="AB10" s="15">
        <f t="shared" ref="AB10:AB11" si="14">Q10+S10+U10</f>
        <v>199.44400000000005</v>
      </c>
      <c r="AC10" s="3">
        <v>6.83</v>
      </c>
      <c r="AD10" s="15">
        <f t="shared" ref="AD10:AD11" si="15">AB10*AC10</f>
        <v>1362.2025200000003</v>
      </c>
      <c r="AE10" s="15">
        <f t="shared" ref="AE10:AE11" si="16">Y10+Z10+AA10+AD10</f>
        <v>5902.3335200000001</v>
      </c>
      <c r="AF10" s="3">
        <v>45</v>
      </c>
      <c r="AG10" s="6">
        <f t="shared" ref="AG10:AG11" si="17">AF10*0.8</f>
        <v>36</v>
      </c>
      <c r="AJ10" s="6">
        <v>120</v>
      </c>
      <c r="AK10" s="6">
        <f t="shared" ref="AK10:AK11" si="18">AJ10*0.8</f>
        <v>96</v>
      </c>
      <c r="AL10" s="3">
        <f t="shared" ref="AL10:AL11" si="19">AB10*AK10</f>
        <v>19146.624000000003</v>
      </c>
      <c r="AM10" s="2" t="s">
        <v>9</v>
      </c>
      <c r="AN10" s="42">
        <f t="shared" ref="AN10:AN11" si="20">AL10-AE10</f>
        <v>13244.290480000003</v>
      </c>
      <c r="AO10" s="43" t="s">
        <v>9</v>
      </c>
      <c r="AP10" s="9">
        <f t="shared" ref="AP10:AP11" si="21">AN10/Q10</f>
        <v>45.156121650187529</v>
      </c>
      <c r="AQ10" s="8" t="s">
        <v>9</v>
      </c>
      <c r="AR10" s="136"/>
      <c r="AS10" s="137">
        <f t="shared" ref="AS10:AS11" si="22">AN10-N10</f>
        <v>25.259480000002441</v>
      </c>
    </row>
    <row r="11" spans="1:227" x14ac:dyDescent="0.3">
      <c r="A11" s="1" t="s">
        <v>86</v>
      </c>
      <c r="B11" s="37"/>
      <c r="C11" s="2" t="s">
        <v>28</v>
      </c>
      <c r="D11" s="46"/>
      <c r="E11" s="3">
        <v>6.16</v>
      </c>
      <c r="F11" s="3">
        <v>300.5</v>
      </c>
      <c r="G11" s="3">
        <v>33.840000000000003</v>
      </c>
      <c r="H11" s="6">
        <v>3</v>
      </c>
      <c r="I11" s="6">
        <v>4</v>
      </c>
      <c r="K11" s="3">
        <v>5</v>
      </c>
      <c r="L11" s="3">
        <v>2</v>
      </c>
      <c r="M11" s="30">
        <f t="shared" si="10"/>
        <v>40.840000000000003</v>
      </c>
      <c r="N11" s="28">
        <f t="shared" si="11"/>
        <v>12272.420000000002</v>
      </c>
      <c r="O11" s="40">
        <v>3</v>
      </c>
      <c r="P11" s="2" t="str">
        <f t="shared" si="6"/>
        <v>Øko Ko over 42 mdr</v>
      </c>
      <c r="Q11" s="3">
        <f t="shared" si="12"/>
        <v>300.5</v>
      </c>
      <c r="R11" s="4">
        <v>0.12</v>
      </c>
      <c r="S11" s="3">
        <f t="shared" si="13"/>
        <v>-36.059999999999995</v>
      </c>
      <c r="T11" s="3" t="s">
        <v>8</v>
      </c>
      <c r="U11" s="3">
        <f t="shared" si="7"/>
        <v>-60.099999999999994</v>
      </c>
      <c r="V11" s="3" t="s">
        <v>8</v>
      </c>
      <c r="W11" s="3">
        <v>5.51</v>
      </c>
      <c r="X11" s="3">
        <v>6.56</v>
      </c>
      <c r="Y11" s="15">
        <f t="shared" si="8"/>
        <v>3627.0350000000003</v>
      </c>
      <c r="Z11" s="3">
        <v>1000</v>
      </c>
      <c r="AB11" s="15">
        <f t="shared" si="14"/>
        <v>204.34</v>
      </c>
      <c r="AC11" s="3">
        <v>6.83</v>
      </c>
      <c r="AD11" s="15">
        <f t="shared" si="15"/>
        <v>1395.6422</v>
      </c>
      <c r="AE11" s="15">
        <f t="shared" si="16"/>
        <v>6022.6772000000001</v>
      </c>
      <c r="AF11" s="3">
        <v>45</v>
      </c>
      <c r="AG11" s="6">
        <f t="shared" si="17"/>
        <v>36</v>
      </c>
      <c r="AJ11" s="6">
        <v>120</v>
      </c>
      <c r="AK11" s="6">
        <f t="shared" si="18"/>
        <v>96</v>
      </c>
      <c r="AL11" s="3">
        <f t="shared" si="19"/>
        <v>19616.64</v>
      </c>
      <c r="AM11" s="2" t="s">
        <v>9</v>
      </c>
      <c r="AN11" s="42">
        <f t="shared" si="20"/>
        <v>13593.962799999999</v>
      </c>
      <c r="AO11" s="43" t="s">
        <v>9</v>
      </c>
      <c r="AP11" s="9">
        <f t="shared" si="21"/>
        <v>45.237812978369384</v>
      </c>
      <c r="AQ11" s="8" t="s">
        <v>9</v>
      </c>
      <c r="AR11" s="136"/>
      <c r="AS11" s="137">
        <f t="shared" si="22"/>
        <v>1321.5427999999974</v>
      </c>
    </row>
    <row r="12" spans="1:227" s="55" customFormat="1" x14ac:dyDescent="0.3">
      <c r="A12" s="48" t="s">
        <v>87</v>
      </c>
      <c r="B12" s="49"/>
      <c r="C12" s="48"/>
      <c r="D12" s="50"/>
      <c r="E12" s="51"/>
      <c r="F12" s="51"/>
      <c r="G12" s="51"/>
      <c r="H12" s="52"/>
      <c r="I12" s="52"/>
      <c r="J12" s="51"/>
      <c r="K12" s="51"/>
      <c r="L12" s="51"/>
      <c r="M12" s="47"/>
      <c r="N12" s="53"/>
      <c r="O12" s="54"/>
      <c r="Q12" s="51"/>
      <c r="R12" s="56"/>
      <c r="S12" s="51"/>
      <c r="T12" s="51"/>
      <c r="U12" s="51"/>
      <c r="V12" s="51"/>
      <c r="W12" s="51"/>
      <c r="X12" s="51"/>
      <c r="Y12" s="51"/>
      <c r="Z12" s="51"/>
      <c r="AA12" s="51"/>
      <c r="AB12" s="57">
        <f>Q12+S12+U12</f>
        <v>0</v>
      </c>
      <c r="AC12" s="51"/>
      <c r="AD12" s="57"/>
      <c r="AE12" s="57"/>
      <c r="AF12" s="51"/>
      <c r="AG12" s="52"/>
      <c r="AH12" s="52"/>
      <c r="AI12" s="51"/>
      <c r="AJ12" s="52"/>
      <c r="AK12" s="52"/>
      <c r="AL12" s="51"/>
      <c r="AN12" s="58"/>
      <c r="AO12" s="59"/>
      <c r="AP12" s="60"/>
      <c r="AQ12" s="61"/>
      <c r="AR12" s="138"/>
      <c r="AS12" s="139"/>
      <c r="AT12" s="115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  <c r="HJ12" s="117"/>
      <c r="HK12" s="117"/>
      <c r="HL12" s="117"/>
      <c r="HM12" s="117"/>
      <c r="HN12" s="117"/>
      <c r="HO12" s="117"/>
      <c r="HP12" s="117"/>
      <c r="HQ12" s="117"/>
      <c r="HR12" s="117"/>
      <c r="HS12" s="117"/>
    </row>
    <row r="13" spans="1:227" ht="13.2" customHeight="1" x14ac:dyDescent="0.3">
      <c r="A13" s="1" t="s">
        <v>52</v>
      </c>
      <c r="B13" s="38">
        <v>6</v>
      </c>
      <c r="C13" s="2" t="s">
        <v>69</v>
      </c>
      <c r="D13" s="46"/>
      <c r="E13" s="3">
        <v>12</v>
      </c>
      <c r="F13" s="3">
        <v>550</v>
      </c>
      <c r="G13" s="3">
        <v>27.75</v>
      </c>
      <c r="H13" s="6">
        <v>3</v>
      </c>
      <c r="I13" s="6">
        <v>4</v>
      </c>
      <c r="J13" s="3">
        <v>-0.5</v>
      </c>
      <c r="K13" s="3">
        <v>3.25</v>
      </c>
      <c r="L13" s="3">
        <v>2</v>
      </c>
      <c r="M13" s="30">
        <f>G13+J13+K13+L13</f>
        <v>32.5</v>
      </c>
      <c r="N13" s="28">
        <f>F13*M13</f>
        <v>17875</v>
      </c>
      <c r="O13" s="41">
        <v>6</v>
      </c>
      <c r="P13" s="2" t="s">
        <v>44</v>
      </c>
      <c r="Q13" s="3">
        <f>F13</f>
        <v>550</v>
      </c>
      <c r="R13" s="4">
        <v>0.27</v>
      </c>
      <c r="S13" s="3">
        <f t="shared" ref="S13" si="23">-Q13*R13</f>
        <v>-148.5</v>
      </c>
      <c r="T13" s="3" t="s">
        <v>8</v>
      </c>
      <c r="V13" s="3" t="s">
        <v>8</v>
      </c>
      <c r="W13" s="3">
        <v>5.51</v>
      </c>
      <c r="X13" s="3">
        <v>6.56</v>
      </c>
      <c r="Y13" s="15">
        <f t="shared" si="8"/>
        <v>6638.5</v>
      </c>
      <c r="Z13" s="3">
        <v>1000</v>
      </c>
      <c r="AB13" s="15">
        <f>Q13+S13+U13</f>
        <v>401.5</v>
      </c>
      <c r="AC13" s="3">
        <v>6.83</v>
      </c>
      <c r="AD13" s="15">
        <f>(AB13*AC13)*1.05</f>
        <v>2879.35725</v>
      </c>
      <c r="AE13" s="15">
        <f t="shared" si="2"/>
        <v>10517.857250000001</v>
      </c>
      <c r="AF13" s="3">
        <v>45</v>
      </c>
      <c r="AG13" s="6">
        <f t="shared" ref="AG13:AG39" si="24">AF13*0.8</f>
        <v>36</v>
      </c>
      <c r="AJ13" s="6">
        <v>120</v>
      </c>
      <c r="AK13" s="6">
        <f t="shared" ref="AK13:AK39" si="25">AJ13*0.8</f>
        <v>96</v>
      </c>
      <c r="AL13" s="3">
        <f>AB13*AK13</f>
        <v>38544</v>
      </c>
      <c r="AM13" s="2" t="s">
        <v>9</v>
      </c>
      <c r="AN13" s="42">
        <f>AL13-AE13</f>
        <v>28026.142749999999</v>
      </c>
      <c r="AO13" s="43" t="s">
        <v>9</v>
      </c>
      <c r="AP13" s="9">
        <f>AN13/Q13</f>
        <v>50.956623181818181</v>
      </c>
      <c r="AQ13" s="8" t="s">
        <v>9</v>
      </c>
      <c r="AR13" s="136"/>
      <c r="AS13" s="137">
        <f>AN13-N13</f>
        <v>10151.142749999999</v>
      </c>
    </row>
    <row r="14" spans="1:227" ht="13.2" customHeight="1" x14ac:dyDescent="0.3">
      <c r="A14" s="1" t="s">
        <v>86</v>
      </c>
      <c r="B14" s="38">
        <v>7</v>
      </c>
      <c r="C14" s="2" t="s">
        <v>88</v>
      </c>
      <c r="D14" s="46"/>
      <c r="E14" s="3">
        <v>8.6199999999999992</v>
      </c>
      <c r="F14" s="3">
        <v>457.1</v>
      </c>
      <c r="G14" s="3">
        <v>30.98</v>
      </c>
      <c r="H14" s="6">
        <v>3</v>
      </c>
      <c r="I14" s="6">
        <v>4</v>
      </c>
      <c r="J14" s="3">
        <v>-0.5</v>
      </c>
      <c r="K14" s="3">
        <v>3.3</v>
      </c>
      <c r="L14" s="3">
        <v>2</v>
      </c>
      <c r="M14" s="30">
        <f>G14+J14+K14+L14</f>
        <v>35.78</v>
      </c>
      <c r="N14" s="28">
        <f>F14*M14</f>
        <v>16355.038</v>
      </c>
      <c r="O14" s="41">
        <v>7</v>
      </c>
      <c r="P14" s="2" t="s">
        <v>44</v>
      </c>
      <c r="Q14" s="3">
        <f>F14</f>
        <v>457.1</v>
      </c>
      <c r="R14" s="4">
        <v>0.27</v>
      </c>
      <c r="S14" s="3">
        <f t="shared" ref="S14" si="26">-Q14*R14</f>
        <v>-123.41700000000002</v>
      </c>
      <c r="T14" s="3" t="s">
        <v>8</v>
      </c>
      <c r="V14" s="3" t="s">
        <v>8</v>
      </c>
      <c r="W14" s="3">
        <v>5.51</v>
      </c>
      <c r="X14" s="3">
        <v>6.56</v>
      </c>
      <c r="Y14" s="15">
        <f t="shared" si="8"/>
        <v>5517.1970000000001</v>
      </c>
      <c r="Z14" s="3">
        <v>1000</v>
      </c>
      <c r="AB14" s="15">
        <f>Q14+S14+U14</f>
        <v>333.68299999999999</v>
      </c>
      <c r="AC14" s="3">
        <v>6.83</v>
      </c>
      <c r="AD14" s="15">
        <f>(AB14*AC14)*1.05</f>
        <v>2393.0076344999998</v>
      </c>
      <c r="AE14" s="15">
        <f t="shared" si="2"/>
        <v>8910.2046344999999</v>
      </c>
      <c r="AF14" s="3">
        <v>50</v>
      </c>
      <c r="AG14" s="6">
        <f t="shared" ref="AG14" si="27">AF14*0.8</f>
        <v>40</v>
      </c>
      <c r="AJ14" s="6">
        <v>130</v>
      </c>
      <c r="AK14" s="6">
        <f t="shared" ref="AK14" si="28">AJ14*0.8</f>
        <v>104</v>
      </c>
      <c r="AL14" s="3">
        <f>AB14*AK14</f>
        <v>34703.031999999999</v>
      </c>
      <c r="AM14" s="2" t="s">
        <v>9</v>
      </c>
      <c r="AN14" s="42">
        <f>AL14-AE14</f>
        <v>25792.827365500001</v>
      </c>
      <c r="AO14" s="43" t="s">
        <v>9</v>
      </c>
      <c r="AP14" s="9">
        <f>AN14/Q14</f>
        <v>56.427099902647122</v>
      </c>
      <c r="AQ14" s="8" t="s">
        <v>9</v>
      </c>
      <c r="AR14" s="136"/>
      <c r="AS14" s="137">
        <f>AN14-N14</f>
        <v>9437.7893655000007</v>
      </c>
    </row>
    <row r="15" spans="1:227" ht="13.2" customHeight="1" x14ac:dyDescent="0.3">
      <c r="A15" s="1" t="s">
        <v>78</v>
      </c>
      <c r="B15" s="38">
        <v>8</v>
      </c>
      <c r="C15" s="2" t="s">
        <v>69</v>
      </c>
      <c r="D15" s="46"/>
      <c r="E15" s="3">
        <v>12</v>
      </c>
      <c r="F15" s="3">
        <v>550</v>
      </c>
      <c r="G15" s="3">
        <v>32.200000000000003</v>
      </c>
      <c r="H15" s="6">
        <v>3</v>
      </c>
      <c r="I15" s="6">
        <v>4</v>
      </c>
      <c r="J15" s="3">
        <v>-0.5</v>
      </c>
      <c r="K15" s="3">
        <v>3.3</v>
      </c>
      <c r="L15" s="3">
        <v>2</v>
      </c>
      <c r="M15" s="30">
        <f>G15+J15+K15+L15</f>
        <v>37</v>
      </c>
      <c r="N15" s="28">
        <f>F15*M15</f>
        <v>20350</v>
      </c>
      <c r="O15" s="41">
        <v>8</v>
      </c>
      <c r="P15" s="2" t="s">
        <v>44</v>
      </c>
      <c r="Q15" s="3">
        <f>F15</f>
        <v>550</v>
      </c>
      <c r="R15" s="4">
        <v>0.27</v>
      </c>
      <c r="S15" s="3">
        <f t="shared" ref="S15" si="29">-Q15*R15</f>
        <v>-148.5</v>
      </c>
      <c r="T15" s="3" t="s">
        <v>8</v>
      </c>
      <c r="V15" s="3" t="s">
        <v>8</v>
      </c>
      <c r="W15" s="3">
        <v>5.51</v>
      </c>
      <c r="X15" s="3">
        <v>6.56</v>
      </c>
      <c r="Y15" s="15">
        <f t="shared" ref="Y15" si="30">(W15+X15)*Q15</f>
        <v>6638.5</v>
      </c>
      <c r="Z15" s="3">
        <v>1000</v>
      </c>
      <c r="AB15" s="15">
        <f>Q15+S15+U15</f>
        <v>401.5</v>
      </c>
      <c r="AC15" s="3">
        <v>6.83</v>
      </c>
      <c r="AD15" s="15">
        <f>(AB15*AC15)*1.05</f>
        <v>2879.35725</v>
      </c>
      <c r="AE15" s="15">
        <f t="shared" ref="AE15" si="31">Y15+Z15+AA15+AD15</f>
        <v>10517.857250000001</v>
      </c>
      <c r="AF15" s="3">
        <v>51</v>
      </c>
      <c r="AG15" s="6">
        <f t="shared" ref="AG15" si="32">AF15*0.8</f>
        <v>40.800000000000004</v>
      </c>
      <c r="AJ15" s="6">
        <v>130</v>
      </c>
      <c r="AK15" s="6">
        <f t="shared" ref="AK15" si="33">AJ15*0.8</f>
        <v>104</v>
      </c>
      <c r="AL15" s="3">
        <f>AB15*AK15</f>
        <v>41756</v>
      </c>
      <c r="AM15" s="2" t="s">
        <v>9</v>
      </c>
      <c r="AN15" s="42">
        <f>AL15-AE15</f>
        <v>31238.142749999999</v>
      </c>
      <c r="AO15" s="43" t="s">
        <v>9</v>
      </c>
      <c r="AP15" s="9">
        <f>AN15/Q15</f>
        <v>56.796623181818177</v>
      </c>
      <c r="AQ15" s="8" t="s">
        <v>9</v>
      </c>
      <c r="AR15" s="136"/>
      <c r="AS15" s="137">
        <f>AN15-N15</f>
        <v>10888.142749999999</v>
      </c>
    </row>
    <row r="16" spans="1:227" s="55" customFormat="1" x14ac:dyDescent="0.3">
      <c r="A16" s="62"/>
      <c r="B16" s="63"/>
      <c r="C16" s="48"/>
      <c r="D16" s="50"/>
      <c r="E16" s="51"/>
      <c r="F16" s="51"/>
      <c r="G16" s="51"/>
      <c r="H16" s="52"/>
      <c r="I16" s="52"/>
      <c r="J16" s="51"/>
      <c r="K16" s="51"/>
      <c r="L16" s="51"/>
      <c r="M16" s="47"/>
      <c r="N16" s="53"/>
      <c r="O16" s="64"/>
      <c r="Q16" s="51"/>
      <c r="R16" s="56"/>
      <c r="S16" s="51"/>
      <c r="T16" s="51"/>
      <c r="U16" s="51"/>
      <c r="V16" s="51"/>
      <c r="W16" s="51"/>
      <c r="X16" s="51"/>
      <c r="Y16" s="57"/>
      <c r="Z16" s="51"/>
      <c r="AA16" s="51"/>
      <c r="AB16" s="57"/>
      <c r="AC16" s="51"/>
      <c r="AD16" s="57"/>
      <c r="AE16" s="57"/>
      <c r="AF16" s="51"/>
      <c r="AG16" s="52"/>
      <c r="AH16" s="52"/>
      <c r="AI16" s="51"/>
      <c r="AJ16" s="52"/>
      <c r="AK16" s="52"/>
      <c r="AL16" s="51"/>
      <c r="AN16" s="58"/>
      <c r="AO16" s="59"/>
      <c r="AP16" s="60"/>
      <c r="AQ16" s="61"/>
      <c r="AR16" s="138"/>
      <c r="AS16" s="139"/>
      <c r="AT16" s="115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  <c r="HJ16" s="117"/>
      <c r="HK16" s="117"/>
      <c r="HL16" s="117"/>
      <c r="HM16" s="117"/>
      <c r="HN16" s="117"/>
      <c r="HO16" s="117"/>
      <c r="HP16" s="117"/>
      <c r="HQ16" s="117"/>
      <c r="HR16" s="117"/>
      <c r="HS16" s="117"/>
    </row>
    <row r="17" spans="1:51" x14ac:dyDescent="0.3">
      <c r="A17" s="118"/>
      <c r="B17" s="119"/>
      <c r="C17" s="120"/>
      <c r="D17" s="120"/>
      <c r="E17" s="121"/>
      <c r="F17" s="121"/>
      <c r="G17" s="121"/>
      <c r="H17" s="122"/>
      <c r="I17" s="122"/>
      <c r="J17" s="121"/>
      <c r="K17" s="121"/>
      <c r="L17" s="121"/>
      <c r="M17" s="121"/>
      <c r="N17" s="121"/>
      <c r="O17" s="119"/>
      <c r="P17" s="120"/>
      <c r="Q17" s="121"/>
      <c r="R17" s="123"/>
      <c r="X17" s="115"/>
      <c r="Y17" s="127"/>
      <c r="Z17" s="115"/>
      <c r="AA17" s="115"/>
      <c r="AB17" s="127"/>
      <c r="AC17" s="115"/>
      <c r="AD17" s="127"/>
      <c r="AE17" s="127"/>
      <c r="AF17" s="115"/>
      <c r="AG17" s="116"/>
      <c r="AM17" s="120"/>
      <c r="AN17" s="128"/>
      <c r="AO17" s="121"/>
      <c r="AP17" s="121"/>
      <c r="AQ17" s="120"/>
      <c r="AR17" s="120"/>
      <c r="AS17" s="121"/>
      <c r="AT17" s="121"/>
      <c r="AU17" s="120"/>
      <c r="AV17" s="120"/>
      <c r="AW17" s="120"/>
      <c r="AX17" s="120"/>
      <c r="AY17" s="120"/>
    </row>
    <row r="18" spans="1:51" x14ac:dyDescent="0.3">
      <c r="A18" s="118"/>
      <c r="B18" s="119"/>
      <c r="C18" s="120"/>
      <c r="D18" s="120"/>
      <c r="E18" s="121"/>
      <c r="F18" s="121"/>
      <c r="G18" s="121"/>
      <c r="H18" s="122"/>
      <c r="I18" s="122"/>
      <c r="J18" s="121"/>
      <c r="K18" s="121"/>
      <c r="L18" s="121"/>
      <c r="M18" s="121"/>
      <c r="N18" s="121"/>
      <c r="O18" s="119"/>
      <c r="P18" s="120"/>
      <c r="Q18" s="121"/>
      <c r="R18" s="123"/>
      <c r="X18" s="115"/>
      <c r="Y18" s="127"/>
      <c r="Z18" s="115"/>
      <c r="AA18" s="115"/>
      <c r="AB18" s="127"/>
      <c r="AC18" s="115"/>
      <c r="AD18" s="127"/>
      <c r="AE18" s="127"/>
      <c r="AF18" s="115"/>
      <c r="AG18" s="116"/>
      <c r="AM18" s="120"/>
      <c r="AN18" s="128"/>
      <c r="AO18" s="121"/>
      <c r="AP18" s="121"/>
      <c r="AQ18" s="120"/>
      <c r="AR18" s="120"/>
      <c r="AS18" s="121"/>
      <c r="AT18" s="121"/>
      <c r="AU18" s="120"/>
      <c r="AV18" s="120"/>
      <c r="AW18" s="120"/>
      <c r="AX18" s="120"/>
      <c r="AY18" s="120"/>
    </row>
    <row r="19" spans="1:51" x14ac:dyDescent="0.3">
      <c r="A19" s="118"/>
      <c r="B19" s="119"/>
      <c r="C19" s="120"/>
      <c r="D19" s="120"/>
      <c r="E19" s="121"/>
      <c r="F19" s="121"/>
      <c r="G19" s="121"/>
      <c r="H19" s="122"/>
      <c r="I19" s="122"/>
      <c r="J19" s="121"/>
      <c r="K19" s="121"/>
      <c r="L19" s="121"/>
      <c r="M19" s="121"/>
      <c r="N19" s="121"/>
      <c r="O19" s="119"/>
      <c r="P19" s="120"/>
      <c r="Q19" s="121"/>
      <c r="R19" s="123"/>
      <c r="X19" s="115"/>
      <c r="Y19" s="127"/>
      <c r="Z19" s="115"/>
      <c r="AA19" s="115"/>
      <c r="AB19" s="127"/>
      <c r="AC19" s="115"/>
      <c r="AD19" s="127"/>
      <c r="AE19" s="127"/>
      <c r="AF19" s="115"/>
      <c r="AG19" s="116"/>
      <c r="AM19" s="120"/>
      <c r="AN19" s="128"/>
      <c r="AO19" s="121"/>
      <c r="AP19" s="121"/>
      <c r="AQ19" s="120"/>
      <c r="AR19" s="120"/>
      <c r="AS19" s="121"/>
      <c r="AT19" s="129"/>
      <c r="AU19" s="120"/>
      <c r="AV19" s="120"/>
      <c r="AW19" s="120"/>
      <c r="AX19" s="120"/>
      <c r="AY19" s="120"/>
    </row>
    <row r="20" spans="1:51" x14ac:dyDescent="0.3">
      <c r="A20" s="118"/>
      <c r="B20" s="119"/>
      <c r="C20" s="120"/>
      <c r="D20" s="120"/>
      <c r="E20" s="121"/>
      <c r="F20" s="121"/>
      <c r="G20" s="121"/>
      <c r="H20" s="122"/>
      <c r="I20" s="122"/>
      <c r="J20" s="121"/>
      <c r="K20" s="121"/>
      <c r="L20" s="121"/>
      <c r="M20" s="121"/>
      <c r="N20" s="121"/>
      <c r="O20" s="119"/>
      <c r="P20" s="120"/>
      <c r="Q20" s="121"/>
      <c r="R20" s="123"/>
      <c r="X20" s="115"/>
      <c r="Y20" s="127"/>
      <c r="Z20" s="115"/>
      <c r="AA20" s="115"/>
      <c r="AB20" s="127"/>
      <c r="AC20" s="115"/>
      <c r="AD20" s="127"/>
      <c r="AE20" s="127"/>
      <c r="AF20" s="115"/>
      <c r="AG20" s="116"/>
      <c r="AM20" s="120"/>
      <c r="AN20" s="128"/>
      <c r="AO20" s="121"/>
      <c r="AP20" s="121"/>
      <c r="AQ20" s="120"/>
      <c r="AR20" s="120"/>
      <c r="AS20" s="121"/>
      <c r="AT20" s="121"/>
      <c r="AU20" s="120"/>
      <c r="AV20" s="120"/>
      <c r="AW20" s="120"/>
      <c r="AX20" s="120"/>
      <c r="AY20" s="120"/>
    </row>
    <row r="21" spans="1:51" x14ac:dyDescent="0.3">
      <c r="A21" s="118"/>
      <c r="B21" s="119"/>
      <c r="C21" s="120"/>
      <c r="D21" s="120"/>
      <c r="E21" s="121"/>
      <c r="F21" s="121"/>
      <c r="G21" s="121"/>
      <c r="H21" s="122"/>
      <c r="I21" s="122"/>
      <c r="J21" s="121"/>
      <c r="K21" s="121"/>
      <c r="L21" s="121"/>
      <c r="M21" s="121"/>
      <c r="N21" s="121"/>
      <c r="O21" s="119"/>
      <c r="P21" s="120"/>
      <c r="Q21" s="121"/>
      <c r="R21" s="123"/>
      <c r="X21" s="115"/>
      <c r="Y21" s="127"/>
      <c r="Z21" s="115"/>
      <c r="AA21" s="115"/>
      <c r="AB21" s="127"/>
      <c r="AC21" s="115"/>
      <c r="AD21" s="127"/>
      <c r="AE21" s="127"/>
      <c r="AF21" s="115"/>
      <c r="AG21" s="116"/>
      <c r="AM21" s="120"/>
      <c r="AN21" s="128"/>
      <c r="AO21" s="121"/>
      <c r="AP21" s="121"/>
      <c r="AQ21" s="120"/>
      <c r="AR21" s="120"/>
      <c r="AS21" s="121"/>
      <c r="AT21" s="121"/>
      <c r="AU21" s="120"/>
      <c r="AV21" s="120"/>
      <c r="AW21" s="120"/>
      <c r="AX21" s="120"/>
      <c r="AY21" s="120"/>
    </row>
    <row r="22" spans="1:51" x14ac:dyDescent="0.3">
      <c r="A22" s="118"/>
      <c r="B22" s="119"/>
      <c r="C22" s="120"/>
      <c r="D22" s="120"/>
      <c r="E22" s="121"/>
      <c r="F22" s="121"/>
      <c r="G22" s="121"/>
      <c r="H22" s="122"/>
      <c r="I22" s="122"/>
      <c r="J22" s="121"/>
      <c r="K22" s="121"/>
      <c r="L22" s="121"/>
      <c r="M22" s="121"/>
      <c r="N22" s="121"/>
      <c r="O22" s="119"/>
      <c r="P22" s="120"/>
      <c r="Q22" s="121"/>
      <c r="R22" s="123"/>
      <c r="X22" s="115"/>
      <c r="Y22" s="127"/>
      <c r="Z22" s="115"/>
      <c r="AA22" s="115"/>
      <c r="AB22" s="127"/>
      <c r="AC22" s="115"/>
      <c r="AD22" s="127"/>
      <c r="AE22" s="127"/>
      <c r="AF22" s="115"/>
      <c r="AG22" s="116"/>
      <c r="AM22" s="120"/>
      <c r="AN22" s="128"/>
      <c r="AO22" s="121"/>
      <c r="AP22" s="121"/>
      <c r="AQ22" s="120"/>
      <c r="AR22" s="120"/>
      <c r="AS22" s="121"/>
      <c r="AT22" s="121"/>
      <c r="AU22" s="120"/>
      <c r="AV22" s="120"/>
      <c r="AW22" s="120"/>
      <c r="AX22" s="120"/>
      <c r="AY22" s="120"/>
    </row>
    <row r="23" spans="1:51" x14ac:dyDescent="0.3">
      <c r="A23" s="118"/>
      <c r="B23" s="119"/>
      <c r="C23" s="120"/>
      <c r="D23" s="120"/>
      <c r="E23" s="121"/>
      <c r="F23" s="121"/>
      <c r="G23" s="121"/>
      <c r="H23" s="122"/>
      <c r="I23" s="122"/>
      <c r="J23" s="121"/>
      <c r="K23" s="121"/>
      <c r="L23" s="121"/>
      <c r="M23" s="121"/>
      <c r="N23" s="121"/>
      <c r="O23" s="119"/>
      <c r="P23" s="120"/>
      <c r="Q23" s="121"/>
      <c r="R23" s="123"/>
      <c r="X23" s="115"/>
      <c r="Y23" s="127"/>
      <c r="Z23" s="115"/>
      <c r="AA23" s="115"/>
      <c r="AB23" s="127"/>
      <c r="AC23" s="115"/>
      <c r="AD23" s="127"/>
      <c r="AE23" s="127"/>
      <c r="AF23" s="115"/>
      <c r="AG23" s="116"/>
      <c r="AM23" s="120"/>
      <c r="AN23" s="128"/>
      <c r="AO23" s="121"/>
      <c r="AP23" s="121"/>
      <c r="AQ23" s="120"/>
      <c r="AR23" s="120"/>
      <c r="AS23" s="121"/>
      <c r="AT23" s="121"/>
      <c r="AU23" s="120"/>
      <c r="AV23" s="120"/>
      <c r="AW23" s="120"/>
      <c r="AX23" s="120"/>
      <c r="AY23" s="120"/>
    </row>
    <row r="24" spans="1:51" x14ac:dyDescent="0.3">
      <c r="A24" s="118"/>
      <c r="B24" s="119"/>
      <c r="C24" s="120"/>
      <c r="D24" s="120"/>
      <c r="E24" s="121"/>
      <c r="F24" s="121"/>
      <c r="G24" s="121"/>
      <c r="H24" s="122"/>
      <c r="I24" s="122"/>
      <c r="J24" s="121"/>
      <c r="K24" s="121"/>
      <c r="L24" s="121"/>
      <c r="M24" s="121"/>
      <c r="N24" s="121"/>
      <c r="O24" s="119"/>
      <c r="P24" s="120"/>
      <c r="Q24" s="121"/>
      <c r="R24" s="123"/>
      <c r="X24" s="115"/>
      <c r="Y24" s="127"/>
      <c r="Z24" s="115"/>
      <c r="AA24" s="115"/>
      <c r="AB24" s="127"/>
      <c r="AC24" s="115"/>
      <c r="AD24" s="127"/>
      <c r="AE24" s="127"/>
      <c r="AF24" s="115"/>
      <c r="AG24" s="116"/>
      <c r="AM24" s="120"/>
      <c r="AN24" s="128"/>
      <c r="AO24" s="121"/>
      <c r="AP24" s="121"/>
      <c r="AQ24" s="120"/>
      <c r="AR24" s="120"/>
      <c r="AS24" s="121"/>
      <c r="AT24" s="121"/>
      <c r="AU24" s="120"/>
      <c r="AV24" s="120"/>
      <c r="AW24" s="120"/>
      <c r="AX24" s="120"/>
      <c r="AY24" s="120"/>
    </row>
    <row r="25" spans="1:51" x14ac:dyDescent="0.3">
      <c r="A25" s="118"/>
      <c r="B25" s="119"/>
      <c r="C25" s="120"/>
      <c r="D25" s="120"/>
      <c r="E25" s="121"/>
      <c r="F25" s="121"/>
      <c r="G25" s="121"/>
      <c r="H25" s="122"/>
      <c r="I25" s="122"/>
      <c r="J25" s="121"/>
      <c r="K25" s="121"/>
      <c r="L25" s="121"/>
      <c r="M25" s="121"/>
      <c r="N25" s="121"/>
      <c r="O25" s="119"/>
      <c r="P25" s="120"/>
      <c r="Q25" s="121"/>
      <c r="R25" s="123"/>
      <c r="X25" s="115"/>
      <c r="Y25" s="127"/>
      <c r="Z25" s="115"/>
      <c r="AA25" s="115"/>
      <c r="AB25" s="127"/>
      <c r="AC25" s="115"/>
      <c r="AD25" s="127"/>
      <c r="AE25" s="127"/>
      <c r="AF25" s="115"/>
      <c r="AG25" s="116"/>
      <c r="AM25" s="120"/>
      <c r="AN25" s="128"/>
      <c r="AO25" s="121"/>
      <c r="AP25" s="121"/>
      <c r="AQ25" s="120"/>
      <c r="AR25" s="120"/>
      <c r="AS25" s="121"/>
      <c r="AT25" s="121"/>
      <c r="AU25" s="120"/>
      <c r="AV25" s="120"/>
      <c r="AW25" s="120"/>
      <c r="AX25" s="120"/>
      <c r="AY25" s="120"/>
    </row>
    <row r="26" spans="1:51" x14ac:dyDescent="0.3">
      <c r="A26" s="118"/>
      <c r="B26" s="119"/>
      <c r="C26" s="120"/>
      <c r="D26" s="120"/>
      <c r="E26" s="121"/>
      <c r="F26" s="121"/>
      <c r="G26" s="121"/>
      <c r="H26" s="122"/>
      <c r="I26" s="122"/>
      <c r="J26" s="121"/>
      <c r="K26" s="121"/>
      <c r="L26" s="121"/>
      <c r="M26" s="121"/>
      <c r="N26" s="121"/>
      <c r="O26" s="119"/>
      <c r="P26" s="120"/>
      <c r="Q26" s="121"/>
      <c r="R26" s="123"/>
      <c r="X26" s="115"/>
      <c r="Y26" s="127"/>
      <c r="Z26" s="115"/>
      <c r="AA26" s="115"/>
      <c r="AB26" s="127"/>
      <c r="AC26" s="115"/>
      <c r="AD26" s="127"/>
      <c r="AE26" s="127"/>
      <c r="AF26" s="115"/>
      <c r="AG26" s="116"/>
      <c r="AM26" s="120"/>
      <c r="AN26" s="128"/>
      <c r="AO26" s="121"/>
      <c r="AP26" s="121"/>
      <c r="AQ26" s="120"/>
      <c r="AR26" s="120"/>
      <c r="AS26" s="121"/>
      <c r="AT26" s="121"/>
      <c r="AU26" s="120"/>
      <c r="AV26" s="120"/>
      <c r="AW26" s="120"/>
      <c r="AX26" s="120"/>
      <c r="AY26" s="120"/>
    </row>
    <row r="27" spans="1:51" x14ac:dyDescent="0.3">
      <c r="A27" s="118"/>
      <c r="B27" s="119"/>
      <c r="C27" s="120"/>
      <c r="D27" s="120"/>
      <c r="E27" s="121"/>
      <c r="F27" s="121"/>
      <c r="G27" s="121"/>
      <c r="H27" s="122"/>
      <c r="I27" s="122"/>
      <c r="J27" s="121"/>
      <c r="K27" s="121"/>
      <c r="L27" s="121"/>
      <c r="M27" s="121"/>
      <c r="N27" s="121"/>
      <c r="O27" s="119"/>
      <c r="P27" s="120"/>
      <c r="Q27" s="121"/>
      <c r="R27" s="123"/>
      <c r="X27" s="115"/>
      <c r="Y27" s="127"/>
      <c r="Z27" s="115"/>
      <c r="AA27" s="115"/>
      <c r="AB27" s="127"/>
      <c r="AC27" s="115"/>
      <c r="AD27" s="127"/>
      <c r="AE27" s="127"/>
      <c r="AF27" s="115"/>
      <c r="AG27" s="116"/>
      <c r="AM27" s="120"/>
      <c r="AN27" s="128"/>
      <c r="AO27" s="121"/>
      <c r="AP27" s="121"/>
      <c r="AQ27" s="120"/>
      <c r="AR27" s="120"/>
      <c r="AS27" s="121"/>
      <c r="AT27" s="121"/>
      <c r="AU27" s="120"/>
      <c r="AV27" s="120"/>
      <c r="AW27" s="120"/>
      <c r="AX27" s="120"/>
      <c r="AY27" s="120"/>
    </row>
    <row r="28" spans="1:51" x14ac:dyDescent="0.3">
      <c r="A28" s="118"/>
      <c r="B28" s="119"/>
      <c r="C28" s="120"/>
      <c r="D28" s="120"/>
      <c r="E28" s="121"/>
      <c r="F28" s="121"/>
      <c r="G28" s="121"/>
      <c r="H28" s="122"/>
      <c r="I28" s="122"/>
      <c r="J28" s="121"/>
      <c r="K28" s="121"/>
      <c r="L28" s="121"/>
      <c r="M28" s="121"/>
      <c r="N28" s="121"/>
      <c r="O28" s="119"/>
      <c r="P28" s="120"/>
      <c r="Q28" s="121"/>
      <c r="R28" s="123"/>
      <c r="X28" s="115"/>
      <c r="Y28" s="127"/>
      <c r="Z28" s="115"/>
      <c r="AA28" s="115"/>
      <c r="AB28" s="127"/>
      <c r="AC28" s="115"/>
      <c r="AD28" s="127"/>
      <c r="AE28" s="127"/>
      <c r="AF28" s="115"/>
      <c r="AG28" s="116"/>
      <c r="AM28" s="120"/>
      <c r="AN28" s="128"/>
      <c r="AO28" s="121"/>
      <c r="AP28" s="121"/>
      <c r="AQ28" s="120"/>
      <c r="AR28" s="120"/>
      <c r="AS28" s="121"/>
      <c r="AT28" s="121"/>
      <c r="AU28" s="120"/>
      <c r="AV28" s="120"/>
      <c r="AW28" s="120"/>
      <c r="AX28" s="120"/>
      <c r="AY28" s="120"/>
    </row>
    <row r="29" spans="1:51" x14ac:dyDescent="0.3">
      <c r="A29" s="118"/>
      <c r="B29" s="119"/>
      <c r="C29" s="120"/>
      <c r="D29" s="120"/>
      <c r="E29" s="121"/>
      <c r="F29" s="121"/>
      <c r="G29" s="121"/>
      <c r="H29" s="122"/>
      <c r="I29" s="122"/>
      <c r="J29" s="121"/>
      <c r="K29" s="121"/>
      <c r="L29" s="121"/>
      <c r="M29" s="121"/>
      <c r="N29" s="121"/>
      <c r="O29" s="119"/>
      <c r="P29" s="120"/>
      <c r="Q29" s="121"/>
      <c r="R29" s="123"/>
      <c r="X29" s="115"/>
      <c r="Y29" s="127"/>
      <c r="Z29" s="115"/>
      <c r="AA29" s="115"/>
      <c r="AB29" s="127"/>
      <c r="AC29" s="115"/>
      <c r="AD29" s="127"/>
      <c r="AE29" s="127"/>
      <c r="AF29" s="115"/>
      <c r="AG29" s="116"/>
      <c r="AM29" s="120"/>
      <c r="AN29" s="128"/>
      <c r="AO29" s="121"/>
      <c r="AP29" s="121"/>
      <c r="AQ29" s="120"/>
      <c r="AR29" s="120"/>
      <c r="AS29" s="121"/>
      <c r="AT29" s="121"/>
      <c r="AU29" s="120"/>
      <c r="AV29" s="120"/>
      <c r="AW29" s="120"/>
      <c r="AX29" s="120"/>
      <c r="AY29" s="120"/>
    </row>
    <row r="30" spans="1:51" x14ac:dyDescent="0.3">
      <c r="A30" s="118"/>
      <c r="B30" s="119"/>
      <c r="C30" s="120"/>
      <c r="D30" s="120"/>
      <c r="E30" s="121"/>
      <c r="F30" s="121"/>
      <c r="G30" s="121"/>
      <c r="H30" s="122"/>
      <c r="I30" s="122"/>
      <c r="J30" s="121"/>
      <c r="K30" s="121"/>
      <c r="L30" s="121"/>
      <c r="M30" s="121"/>
      <c r="N30" s="121"/>
      <c r="O30" s="119"/>
      <c r="P30" s="120"/>
      <c r="Q30" s="121"/>
      <c r="R30" s="123"/>
      <c r="X30" s="115"/>
      <c r="Y30" s="127"/>
      <c r="Z30" s="115"/>
      <c r="AA30" s="115"/>
      <c r="AB30" s="127"/>
      <c r="AC30" s="115"/>
      <c r="AD30" s="127"/>
      <c r="AE30" s="127"/>
      <c r="AF30" s="115"/>
      <c r="AG30" s="116"/>
      <c r="AM30" s="120"/>
      <c r="AN30" s="128"/>
      <c r="AO30" s="121"/>
      <c r="AP30" s="121"/>
      <c r="AQ30" s="120"/>
      <c r="AR30" s="120"/>
      <c r="AS30" s="121"/>
      <c r="AT30" s="121"/>
      <c r="AU30" s="120"/>
      <c r="AV30" s="120"/>
      <c r="AW30" s="120"/>
      <c r="AX30" s="120"/>
      <c r="AY30" s="120"/>
    </row>
    <row r="31" spans="1:51" x14ac:dyDescent="0.3">
      <c r="A31" s="118"/>
      <c r="B31" s="119"/>
      <c r="C31" s="120"/>
      <c r="D31" s="120"/>
      <c r="E31" s="121"/>
      <c r="F31" s="121"/>
      <c r="G31" s="121"/>
      <c r="H31" s="122"/>
      <c r="I31" s="122"/>
      <c r="J31" s="121"/>
      <c r="K31" s="121"/>
      <c r="L31" s="121"/>
      <c r="M31" s="121"/>
      <c r="N31" s="121"/>
      <c r="O31" s="119"/>
      <c r="P31" s="120"/>
      <c r="Q31" s="121"/>
      <c r="R31" s="123"/>
      <c r="X31" s="115"/>
      <c r="Y31" s="127"/>
      <c r="Z31" s="115"/>
      <c r="AA31" s="115"/>
      <c r="AB31" s="127"/>
      <c r="AC31" s="115"/>
      <c r="AD31" s="127"/>
      <c r="AE31" s="127"/>
      <c r="AF31" s="115"/>
      <c r="AG31" s="116"/>
      <c r="AM31" s="120"/>
      <c r="AN31" s="128"/>
      <c r="AO31" s="121"/>
      <c r="AP31" s="121"/>
      <c r="AQ31" s="120"/>
      <c r="AR31" s="120"/>
      <c r="AS31" s="121"/>
      <c r="AT31" s="121"/>
      <c r="AU31" s="120"/>
      <c r="AV31" s="120"/>
      <c r="AW31" s="120"/>
      <c r="AX31" s="120"/>
      <c r="AY31" s="120"/>
    </row>
    <row r="32" spans="1:51" x14ac:dyDescent="0.3">
      <c r="A32" s="118"/>
      <c r="B32" s="119"/>
      <c r="C32" s="120"/>
      <c r="D32" s="120"/>
      <c r="E32" s="121"/>
      <c r="F32" s="121"/>
      <c r="G32" s="121"/>
      <c r="H32" s="122"/>
      <c r="I32" s="122"/>
      <c r="J32" s="121"/>
      <c r="K32" s="121"/>
      <c r="L32" s="121"/>
      <c r="M32" s="121"/>
      <c r="N32" s="121"/>
      <c r="O32" s="119"/>
      <c r="P32" s="120"/>
      <c r="Q32" s="121"/>
      <c r="R32" s="123"/>
      <c r="X32" s="115"/>
      <c r="Y32" s="127"/>
      <c r="Z32" s="115"/>
      <c r="AA32" s="115"/>
      <c r="AB32" s="127"/>
      <c r="AC32" s="115"/>
      <c r="AD32" s="127"/>
      <c r="AE32" s="127"/>
      <c r="AF32" s="115"/>
      <c r="AG32" s="116"/>
      <c r="AM32" s="120"/>
      <c r="AN32" s="128"/>
      <c r="AO32" s="121"/>
      <c r="AP32" s="121"/>
      <c r="AQ32" s="120"/>
      <c r="AR32" s="120"/>
      <c r="AS32" s="121"/>
      <c r="AT32" s="121"/>
      <c r="AU32" s="120"/>
      <c r="AV32" s="120"/>
      <c r="AW32" s="120"/>
      <c r="AX32" s="120"/>
      <c r="AY32" s="120"/>
    </row>
    <row r="33" spans="1:51" x14ac:dyDescent="0.3">
      <c r="A33" s="118"/>
      <c r="B33" s="119"/>
      <c r="C33" s="120"/>
      <c r="D33" s="120"/>
      <c r="E33" s="121"/>
      <c r="F33" s="121"/>
      <c r="G33" s="121"/>
      <c r="H33" s="122"/>
      <c r="I33" s="122"/>
      <c r="J33" s="121"/>
      <c r="K33" s="121"/>
      <c r="L33" s="121"/>
      <c r="M33" s="121"/>
      <c r="N33" s="121"/>
      <c r="O33" s="119"/>
      <c r="P33" s="120"/>
      <c r="Q33" s="121"/>
      <c r="R33" s="123"/>
      <c r="X33" s="115"/>
      <c r="Y33" s="127"/>
      <c r="Z33" s="115"/>
      <c r="AA33" s="115"/>
      <c r="AB33" s="127"/>
      <c r="AC33" s="115"/>
      <c r="AD33" s="127"/>
      <c r="AE33" s="127"/>
      <c r="AF33" s="115"/>
      <c r="AG33" s="116"/>
      <c r="AM33" s="120"/>
      <c r="AN33" s="128"/>
      <c r="AO33" s="121"/>
      <c r="AP33" s="121"/>
      <c r="AQ33" s="120"/>
      <c r="AR33" s="120"/>
      <c r="AS33" s="121"/>
      <c r="AT33" s="121"/>
      <c r="AU33" s="120"/>
      <c r="AV33" s="120"/>
      <c r="AW33" s="120"/>
      <c r="AX33" s="120"/>
      <c r="AY33" s="120"/>
    </row>
    <row r="34" spans="1:51" x14ac:dyDescent="0.3">
      <c r="A34" s="118"/>
      <c r="B34" s="119"/>
      <c r="C34" s="120"/>
      <c r="D34" s="120"/>
      <c r="E34" s="121"/>
      <c r="F34" s="121"/>
      <c r="G34" s="121"/>
      <c r="H34" s="122"/>
      <c r="I34" s="122"/>
      <c r="J34" s="121"/>
      <c r="K34" s="121"/>
      <c r="L34" s="121"/>
      <c r="M34" s="121"/>
      <c r="N34" s="121"/>
      <c r="O34" s="119"/>
      <c r="P34" s="120"/>
      <c r="Q34" s="121"/>
      <c r="R34" s="123"/>
      <c r="X34" s="115"/>
      <c r="Y34" s="127"/>
      <c r="Z34" s="115"/>
      <c r="AA34" s="115"/>
      <c r="AB34" s="127"/>
      <c r="AC34" s="115"/>
      <c r="AD34" s="127"/>
      <c r="AE34" s="127"/>
      <c r="AF34" s="115"/>
      <c r="AG34" s="116"/>
      <c r="AM34" s="120"/>
      <c r="AN34" s="128"/>
      <c r="AO34" s="121"/>
      <c r="AP34" s="121"/>
      <c r="AQ34" s="120"/>
      <c r="AR34" s="120"/>
      <c r="AS34" s="121"/>
      <c r="AT34" s="121"/>
      <c r="AU34" s="120"/>
      <c r="AV34" s="120"/>
      <c r="AW34" s="120"/>
      <c r="AX34" s="120"/>
      <c r="AY34" s="120"/>
    </row>
    <row r="35" spans="1:51" x14ac:dyDescent="0.3">
      <c r="A35" s="118"/>
      <c r="B35" s="119"/>
      <c r="C35" s="120"/>
      <c r="D35" s="120"/>
      <c r="E35" s="121"/>
      <c r="F35" s="121"/>
      <c r="G35" s="121"/>
      <c r="H35" s="122"/>
      <c r="I35" s="122"/>
      <c r="J35" s="121"/>
      <c r="K35" s="121"/>
      <c r="L35" s="121"/>
      <c r="M35" s="121"/>
      <c r="N35" s="121"/>
      <c r="O35" s="119"/>
      <c r="P35" s="120"/>
      <c r="Q35" s="121"/>
      <c r="R35" s="123"/>
      <c r="X35" s="115"/>
      <c r="Y35" s="127"/>
      <c r="Z35" s="115"/>
      <c r="AA35" s="115"/>
      <c r="AB35" s="127"/>
      <c r="AC35" s="115"/>
      <c r="AD35" s="127"/>
      <c r="AE35" s="127"/>
      <c r="AF35" s="115"/>
      <c r="AG35" s="116"/>
      <c r="AM35" s="120"/>
      <c r="AN35" s="128"/>
      <c r="AO35" s="121"/>
      <c r="AP35" s="121"/>
      <c r="AQ35" s="120"/>
      <c r="AR35" s="120"/>
      <c r="AS35" s="121"/>
      <c r="AT35" s="121"/>
      <c r="AU35" s="120"/>
      <c r="AV35" s="120"/>
      <c r="AW35" s="120"/>
      <c r="AX35" s="120"/>
      <c r="AY35" s="120"/>
    </row>
    <row r="36" spans="1:51" x14ac:dyDescent="0.3">
      <c r="A36" s="118"/>
      <c r="B36" s="119"/>
      <c r="C36" s="120"/>
      <c r="D36" s="120"/>
      <c r="E36" s="121"/>
      <c r="F36" s="121"/>
      <c r="G36" s="121"/>
      <c r="H36" s="122"/>
      <c r="I36" s="122"/>
      <c r="J36" s="121"/>
      <c r="K36" s="121"/>
      <c r="L36" s="121"/>
      <c r="M36" s="121"/>
      <c r="N36" s="121"/>
      <c r="O36" s="119"/>
      <c r="P36" s="120"/>
      <c r="Q36" s="121"/>
      <c r="R36" s="123"/>
      <c r="X36" s="115"/>
      <c r="Y36" s="127"/>
      <c r="Z36" s="115"/>
      <c r="AA36" s="115"/>
      <c r="AB36" s="127"/>
      <c r="AC36" s="115"/>
      <c r="AD36" s="127"/>
      <c r="AE36" s="127"/>
      <c r="AF36" s="115"/>
      <c r="AG36" s="116"/>
      <c r="AM36" s="120"/>
      <c r="AN36" s="128"/>
      <c r="AO36" s="121"/>
      <c r="AP36" s="121"/>
      <c r="AQ36" s="120"/>
      <c r="AR36" s="120"/>
      <c r="AS36" s="121"/>
      <c r="AT36" s="121"/>
      <c r="AU36" s="120"/>
      <c r="AV36" s="120"/>
      <c r="AW36" s="120"/>
      <c r="AX36" s="120"/>
      <c r="AY36" s="120"/>
    </row>
    <row r="37" spans="1:51" x14ac:dyDescent="0.3">
      <c r="A37" s="118"/>
      <c r="B37" s="119"/>
      <c r="C37" s="120"/>
      <c r="D37" s="120"/>
      <c r="E37" s="121"/>
      <c r="F37" s="121"/>
      <c r="G37" s="121"/>
      <c r="H37" s="122"/>
      <c r="I37" s="122"/>
      <c r="J37" s="121"/>
      <c r="K37" s="121"/>
      <c r="L37" s="121"/>
      <c r="M37" s="121"/>
      <c r="N37" s="121"/>
      <c r="O37" s="119"/>
      <c r="P37" s="120"/>
      <c r="Q37" s="121"/>
      <c r="R37" s="123"/>
      <c r="X37" s="115"/>
      <c r="Y37" s="127"/>
      <c r="Z37" s="115"/>
      <c r="AA37" s="115"/>
      <c r="AB37" s="127"/>
      <c r="AC37" s="115"/>
      <c r="AD37" s="127"/>
      <c r="AE37" s="127"/>
      <c r="AF37" s="115"/>
      <c r="AG37" s="116"/>
      <c r="AM37" s="120"/>
      <c r="AN37" s="128"/>
      <c r="AO37" s="121"/>
      <c r="AP37" s="121"/>
      <c r="AQ37" s="120"/>
      <c r="AR37" s="120"/>
      <c r="AS37" s="121"/>
      <c r="AT37" s="121"/>
      <c r="AU37" s="120"/>
      <c r="AV37" s="120"/>
      <c r="AW37" s="120"/>
      <c r="AX37" s="120"/>
      <c r="AY37" s="120"/>
    </row>
    <row r="38" spans="1:51" x14ac:dyDescent="0.3">
      <c r="A38" s="118"/>
      <c r="B38" s="119"/>
      <c r="C38" s="120"/>
      <c r="D38" s="120"/>
      <c r="E38" s="121"/>
      <c r="F38" s="121"/>
      <c r="G38" s="121"/>
      <c r="H38" s="122"/>
      <c r="I38" s="122"/>
      <c r="J38" s="121"/>
      <c r="K38" s="121"/>
      <c r="L38" s="121"/>
      <c r="M38" s="121"/>
      <c r="N38" s="121"/>
      <c r="O38" s="119"/>
      <c r="P38" s="120"/>
      <c r="Q38" s="121"/>
      <c r="R38" s="123"/>
      <c r="X38" s="115"/>
      <c r="Y38" s="115"/>
      <c r="Z38" s="115"/>
      <c r="AA38" s="115"/>
      <c r="AB38" s="127"/>
      <c r="AC38" s="115"/>
      <c r="AD38" s="115"/>
      <c r="AE38" s="115"/>
      <c r="AF38" s="115"/>
      <c r="AG38" s="116"/>
      <c r="AM38" s="120"/>
      <c r="AN38" s="130"/>
      <c r="AO38" s="120"/>
      <c r="AP38" s="121"/>
      <c r="AQ38" s="120"/>
      <c r="AR38" s="120"/>
      <c r="AS38" s="121"/>
      <c r="AT38" s="121"/>
      <c r="AU38" s="120"/>
      <c r="AV38" s="120"/>
      <c r="AW38" s="120"/>
      <c r="AX38" s="120"/>
      <c r="AY38" s="120"/>
    </row>
    <row r="39" spans="1:51" x14ac:dyDescent="0.3">
      <c r="A39" s="118"/>
      <c r="B39" s="119"/>
      <c r="C39" s="124"/>
      <c r="D39" s="120"/>
      <c r="E39" s="121"/>
      <c r="F39" s="121"/>
      <c r="G39" s="121"/>
      <c r="H39" s="122"/>
      <c r="I39" s="122"/>
      <c r="J39" s="121"/>
      <c r="K39" s="121"/>
      <c r="L39" s="121"/>
      <c r="M39" s="121"/>
      <c r="N39" s="121"/>
      <c r="O39" s="119"/>
      <c r="P39" s="124"/>
      <c r="Q39" s="121"/>
      <c r="R39" s="123"/>
      <c r="X39" s="115"/>
      <c r="Y39" s="127"/>
      <c r="Z39" s="115"/>
      <c r="AA39" s="115"/>
      <c r="AB39" s="127"/>
      <c r="AC39" s="115"/>
      <c r="AD39" s="127"/>
      <c r="AE39" s="127"/>
      <c r="AF39" s="115"/>
      <c r="AG39" s="116"/>
      <c r="AM39" s="120"/>
      <c r="AN39" s="128"/>
      <c r="AO39" s="121"/>
      <c r="AP39" s="121"/>
      <c r="AQ39" s="120"/>
      <c r="AR39" s="120"/>
      <c r="AS39" s="121"/>
      <c r="AT39" s="121"/>
      <c r="AU39" s="120"/>
      <c r="AV39" s="120"/>
      <c r="AW39" s="120"/>
      <c r="AX39" s="120"/>
      <c r="AY39" s="120"/>
    </row>
    <row r="40" spans="1:51" x14ac:dyDescent="0.3">
      <c r="A40" s="118"/>
      <c r="B40" s="119"/>
      <c r="C40" s="120"/>
      <c r="D40" s="120"/>
      <c r="E40" s="121"/>
      <c r="F40" s="121"/>
      <c r="G40" s="121"/>
      <c r="H40" s="122"/>
      <c r="I40" s="122"/>
      <c r="J40" s="121"/>
      <c r="K40" s="121"/>
      <c r="L40" s="121"/>
      <c r="M40" s="121"/>
      <c r="N40" s="121"/>
      <c r="O40" s="119"/>
      <c r="P40" s="120"/>
      <c r="Q40" s="121"/>
      <c r="R40" s="123"/>
      <c r="X40" s="115"/>
      <c r="Y40" s="115"/>
      <c r="Z40" s="115"/>
      <c r="AA40" s="115"/>
      <c r="AB40" s="127"/>
      <c r="AC40" s="115"/>
      <c r="AD40" s="115"/>
      <c r="AE40" s="115"/>
      <c r="AF40" s="115"/>
      <c r="AG40" s="116"/>
      <c r="AM40" s="120"/>
      <c r="AN40" s="130"/>
      <c r="AO40" s="120"/>
      <c r="AP40" s="121"/>
      <c r="AQ40" s="120"/>
      <c r="AR40" s="120"/>
      <c r="AS40" s="121"/>
      <c r="AT40" s="121"/>
      <c r="AU40" s="120"/>
      <c r="AV40" s="120"/>
      <c r="AW40" s="120"/>
      <c r="AX40" s="120"/>
      <c r="AY40" s="120"/>
    </row>
    <row r="41" spans="1:51" x14ac:dyDescent="0.3">
      <c r="A41" s="118"/>
      <c r="B41" s="119"/>
      <c r="C41" s="120"/>
      <c r="D41" s="120"/>
      <c r="E41" s="121"/>
      <c r="F41" s="121"/>
      <c r="G41" s="121"/>
      <c r="H41" s="122"/>
      <c r="I41" s="122"/>
      <c r="J41" s="121"/>
      <c r="K41" s="121"/>
      <c r="L41" s="121"/>
      <c r="M41" s="121"/>
      <c r="N41" s="121"/>
      <c r="O41" s="119"/>
      <c r="P41" s="120"/>
      <c r="Q41" s="121"/>
      <c r="R41" s="123"/>
      <c r="X41" s="115"/>
      <c r="Y41" s="115"/>
      <c r="Z41" s="115"/>
      <c r="AA41" s="115"/>
      <c r="AB41" s="127"/>
      <c r="AC41" s="115"/>
      <c r="AD41" s="115"/>
      <c r="AE41" s="115"/>
      <c r="AF41" s="115"/>
      <c r="AG41" s="116"/>
      <c r="AM41" s="120"/>
      <c r="AN41" s="130"/>
      <c r="AO41" s="120"/>
      <c r="AP41" s="121"/>
      <c r="AQ41" s="120"/>
      <c r="AR41" s="120"/>
      <c r="AS41" s="121"/>
      <c r="AT41" s="121"/>
      <c r="AU41" s="120"/>
      <c r="AV41" s="120"/>
      <c r="AW41" s="120"/>
      <c r="AX41" s="120"/>
      <c r="AY41" s="120"/>
    </row>
    <row r="42" spans="1:51" ht="27.6" customHeight="1" x14ac:dyDescent="0.3">
      <c r="A42" s="118"/>
      <c r="B42" s="119"/>
      <c r="C42" s="124"/>
      <c r="D42" s="120"/>
      <c r="E42" s="121"/>
      <c r="F42" s="121"/>
      <c r="G42" s="121"/>
      <c r="H42" s="122"/>
      <c r="I42" s="122"/>
      <c r="J42" s="121"/>
      <c r="K42" s="121"/>
      <c r="L42" s="121"/>
      <c r="M42" s="121"/>
      <c r="N42" s="121"/>
      <c r="O42" s="119"/>
      <c r="P42" s="125"/>
      <c r="Q42" s="125"/>
      <c r="R42" s="125"/>
      <c r="S42" s="32"/>
      <c r="T42" s="32"/>
      <c r="U42" s="32"/>
      <c r="X42" s="115"/>
      <c r="Y42" s="115"/>
      <c r="Z42" s="115"/>
      <c r="AA42" s="115"/>
      <c r="AB42" s="127"/>
      <c r="AC42" s="115"/>
      <c r="AD42" s="115"/>
      <c r="AE42" s="115"/>
      <c r="AF42" s="115"/>
      <c r="AG42" s="116"/>
      <c r="AM42" s="120"/>
      <c r="AN42" s="130"/>
      <c r="AO42" s="120"/>
      <c r="AP42" s="121"/>
      <c r="AQ42" s="120"/>
      <c r="AR42" s="120"/>
      <c r="AS42" s="121"/>
      <c r="AT42" s="121"/>
      <c r="AU42" s="120"/>
      <c r="AV42" s="120"/>
      <c r="AW42" s="120"/>
      <c r="AX42" s="120"/>
      <c r="AY42" s="120"/>
    </row>
    <row r="43" spans="1:51" x14ac:dyDescent="0.3">
      <c r="A43" s="118"/>
      <c r="B43" s="119"/>
      <c r="C43" s="120"/>
      <c r="D43" s="120"/>
      <c r="E43" s="121"/>
      <c r="F43" s="121"/>
      <c r="G43" s="121"/>
      <c r="H43" s="122"/>
      <c r="I43" s="122"/>
      <c r="J43" s="121"/>
      <c r="K43" s="121"/>
      <c r="L43" s="121"/>
      <c r="M43" s="121"/>
      <c r="N43" s="121"/>
      <c r="O43" s="119"/>
      <c r="P43" s="121"/>
      <c r="Q43" s="123"/>
      <c r="R43" s="121"/>
      <c r="X43" s="115"/>
      <c r="Y43" s="115"/>
      <c r="Z43" s="115"/>
      <c r="AA43" s="115"/>
      <c r="AB43" s="127"/>
      <c r="AC43" s="115"/>
      <c r="AD43" s="115"/>
      <c r="AE43" s="115"/>
      <c r="AF43" s="115"/>
      <c r="AG43" s="116"/>
      <c r="AM43" s="120"/>
      <c r="AN43" s="130"/>
      <c r="AO43" s="120"/>
      <c r="AP43" s="121"/>
      <c r="AQ43" s="120"/>
      <c r="AR43" s="120"/>
      <c r="AS43" s="121"/>
      <c r="AT43" s="121"/>
      <c r="AU43" s="120"/>
      <c r="AV43" s="120"/>
      <c r="AW43" s="120"/>
      <c r="AX43" s="120"/>
      <c r="AY43" s="120"/>
    </row>
    <row r="44" spans="1:51" x14ac:dyDescent="0.3">
      <c r="A44" s="118"/>
      <c r="B44" s="119"/>
      <c r="C44" s="120"/>
      <c r="D44" s="120"/>
      <c r="E44" s="121"/>
      <c r="F44" s="121"/>
      <c r="G44" s="121"/>
      <c r="H44" s="122"/>
      <c r="I44" s="122"/>
      <c r="J44" s="121"/>
      <c r="K44" s="121"/>
      <c r="L44" s="121"/>
      <c r="M44" s="121"/>
      <c r="N44" s="121"/>
      <c r="O44" s="119"/>
      <c r="P44" s="121"/>
      <c r="Q44" s="121"/>
      <c r="R44" s="121"/>
      <c r="X44" s="115"/>
      <c r="Y44" s="115"/>
      <c r="Z44" s="115"/>
      <c r="AA44" s="115"/>
      <c r="AB44" s="127"/>
      <c r="AC44" s="115"/>
      <c r="AD44" s="115"/>
      <c r="AE44" s="115"/>
      <c r="AF44" s="115"/>
      <c r="AG44" s="116"/>
      <c r="AM44" s="120"/>
      <c r="AN44" s="130"/>
      <c r="AO44" s="120"/>
      <c r="AP44" s="121"/>
      <c r="AQ44" s="120"/>
      <c r="AR44" s="120"/>
      <c r="AS44" s="121"/>
      <c r="AT44" s="121"/>
      <c r="AU44" s="120"/>
      <c r="AV44" s="120"/>
      <c r="AW44" s="120"/>
      <c r="AX44" s="120"/>
      <c r="AY44" s="120"/>
    </row>
    <row r="45" spans="1:51" x14ac:dyDescent="0.3">
      <c r="A45" s="118"/>
      <c r="B45" s="119"/>
      <c r="C45" s="120"/>
      <c r="D45" s="120"/>
      <c r="E45" s="121"/>
      <c r="F45" s="121"/>
      <c r="G45" s="121"/>
      <c r="H45" s="122"/>
      <c r="I45" s="122"/>
      <c r="J45" s="121"/>
      <c r="K45" s="121"/>
      <c r="L45" s="121"/>
      <c r="M45" s="121"/>
      <c r="N45" s="121"/>
      <c r="O45" s="119"/>
      <c r="P45" s="126"/>
      <c r="Q45" s="121"/>
      <c r="R45" s="121"/>
      <c r="X45" s="115"/>
      <c r="Y45" s="115"/>
      <c r="Z45" s="115"/>
      <c r="AA45" s="115"/>
      <c r="AB45" s="127"/>
      <c r="AC45" s="115"/>
      <c r="AD45" s="115"/>
      <c r="AE45" s="115"/>
      <c r="AF45" s="115"/>
      <c r="AG45" s="116"/>
      <c r="AM45" s="120"/>
      <c r="AN45" s="130"/>
      <c r="AO45" s="120"/>
      <c r="AP45" s="121"/>
      <c r="AQ45" s="120"/>
      <c r="AR45" s="120"/>
      <c r="AS45" s="121"/>
      <c r="AT45" s="121"/>
      <c r="AU45" s="120"/>
      <c r="AV45" s="120"/>
      <c r="AW45" s="120"/>
      <c r="AX45" s="120"/>
      <c r="AY45" s="120"/>
    </row>
    <row r="46" spans="1:51" x14ac:dyDescent="0.3">
      <c r="A46" s="118"/>
      <c r="B46" s="119"/>
      <c r="C46" s="120"/>
      <c r="D46" s="120"/>
      <c r="E46" s="121"/>
      <c r="F46" s="121"/>
      <c r="G46" s="121"/>
      <c r="H46" s="122"/>
      <c r="I46" s="122"/>
      <c r="J46" s="121"/>
      <c r="K46" s="121"/>
      <c r="L46" s="121"/>
      <c r="M46" s="121"/>
      <c r="N46" s="121"/>
      <c r="O46" s="119"/>
      <c r="P46" s="121"/>
      <c r="Q46" s="121"/>
      <c r="R46" s="121"/>
      <c r="X46" s="115"/>
      <c r="Y46" s="115"/>
      <c r="Z46" s="115"/>
      <c r="AA46" s="115"/>
      <c r="AB46" s="127"/>
      <c r="AC46" s="115"/>
      <c r="AD46" s="115"/>
      <c r="AE46" s="115"/>
      <c r="AF46" s="115"/>
      <c r="AG46" s="116"/>
      <c r="AM46" s="120"/>
      <c r="AN46" s="130"/>
      <c r="AO46" s="120"/>
      <c r="AP46" s="121"/>
      <c r="AQ46" s="120"/>
      <c r="AR46" s="120"/>
      <c r="AS46" s="121"/>
      <c r="AT46" s="121"/>
      <c r="AU46" s="120"/>
      <c r="AV46" s="120"/>
      <c r="AW46" s="120"/>
      <c r="AX46" s="120"/>
      <c r="AY46" s="120"/>
    </row>
    <row r="47" spans="1:51" x14ac:dyDescent="0.3">
      <c r="B47" s="39"/>
      <c r="O47" s="39"/>
      <c r="X47" s="115"/>
      <c r="Y47" s="115"/>
      <c r="Z47" s="115"/>
      <c r="AA47" s="115"/>
      <c r="AB47" s="127"/>
      <c r="AC47" s="115"/>
      <c r="AD47" s="115"/>
      <c r="AE47" s="115"/>
      <c r="AF47" s="115"/>
      <c r="AG47" s="116"/>
      <c r="AM47" s="120"/>
      <c r="AN47" s="130"/>
      <c r="AO47" s="120"/>
      <c r="AP47" s="121"/>
      <c r="AQ47" s="120"/>
      <c r="AR47" s="120"/>
      <c r="AS47" s="121"/>
      <c r="AT47" s="121"/>
      <c r="AU47" s="120"/>
      <c r="AV47" s="120"/>
      <c r="AW47" s="120"/>
      <c r="AX47" s="120"/>
      <c r="AY47" s="120"/>
    </row>
    <row r="48" spans="1:51" x14ac:dyDescent="0.3">
      <c r="B48" s="39"/>
      <c r="O48" s="39"/>
      <c r="X48" s="115"/>
      <c r="Y48" s="115"/>
      <c r="Z48" s="115"/>
      <c r="AA48" s="115"/>
      <c r="AB48" s="127"/>
      <c r="AC48" s="115"/>
      <c r="AD48" s="115"/>
      <c r="AE48" s="115"/>
      <c r="AF48" s="115"/>
      <c r="AG48" s="116"/>
      <c r="AM48" s="120"/>
      <c r="AN48" s="130"/>
      <c r="AO48" s="120"/>
      <c r="AP48" s="121"/>
      <c r="AQ48" s="120"/>
      <c r="AR48" s="120"/>
      <c r="AS48" s="121"/>
      <c r="AT48" s="121"/>
      <c r="AU48" s="120"/>
      <c r="AV48" s="120"/>
      <c r="AW48" s="120"/>
      <c r="AX48" s="120"/>
      <c r="AY48" s="120"/>
    </row>
    <row r="49" spans="2:51" x14ac:dyDescent="0.3">
      <c r="B49" s="39"/>
      <c r="O49" s="39"/>
      <c r="X49" s="115"/>
      <c r="Y49" s="115"/>
      <c r="Z49" s="115"/>
      <c r="AA49" s="115"/>
      <c r="AB49" s="127"/>
      <c r="AC49" s="115"/>
      <c r="AD49" s="115"/>
      <c r="AE49" s="115"/>
      <c r="AF49" s="115"/>
      <c r="AG49" s="116"/>
      <c r="AM49" s="120"/>
      <c r="AN49" s="130"/>
      <c r="AO49" s="120"/>
      <c r="AP49" s="121"/>
      <c r="AQ49" s="120"/>
      <c r="AR49" s="120"/>
      <c r="AS49" s="121"/>
      <c r="AT49" s="121"/>
      <c r="AU49" s="120"/>
      <c r="AV49" s="120"/>
      <c r="AW49" s="120"/>
      <c r="AX49" s="120"/>
      <c r="AY49" s="120"/>
    </row>
    <row r="50" spans="2:51" x14ac:dyDescent="0.3">
      <c r="B50" s="39"/>
      <c r="O50" s="39"/>
      <c r="X50" s="115"/>
      <c r="Y50" s="115"/>
      <c r="Z50" s="115"/>
      <c r="AA50" s="115"/>
      <c r="AB50" s="127"/>
      <c r="AC50" s="115"/>
      <c r="AD50" s="115"/>
      <c r="AE50" s="115"/>
      <c r="AF50" s="115"/>
      <c r="AG50" s="116"/>
      <c r="AM50" s="120"/>
      <c r="AN50" s="130"/>
      <c r="AO50" s="120"/>
      <c r="AP50" s="121"/>
      <c r="AQ50" s="120"/>
      <c r="AR50" s="120"/>
      <c r="AS50" s="121"/>
      <c r="AT50" s="121"/>
      <c r="AU50" s="120"/>
      <c r="AV50" s="120"/>
      <c r="AW50" s="120"/>
      <c r="AX50" s="120"/>
      <c r="AY50" s="120"/>
    </row>
    <row r="51" spans="2:51" x14ac:dyDescent="0.3">
      <c r="B51" s="39"/>
      <c r="O51" s="39"/>
      <c r="X51" s="115"/>
      <c r="Y51" s="115"/>
      <c r="Z51" s="115"/>
      <c r="AA51" s="115"/>
      <c r="AB51" s="127"/>
      <c r="AC51" s="115"/>
      <c r="AD51" s="115"/>
      <c r="AE51" s="115"/>
      <c r="AF51" s="115"/>
      <c r="AG51" s="116"/>
      <c r="AM51" s="120"/>
      <c r="AN51" s="130"/>
      <c r="AO51" s="120"/>
      <c r="AP51" s="121"/>
      <c r="AQ51" s="120"/>
      <c r="AR51" s="120"/>
      <c r="AS51" s="121"/>
      <c r="AT51" s="121"/>
      <c r="AU51" s="120"/>
      <c r="AV51" s="120"/>
      <c r="AW51" s="120"/>
      <c r="AX51" s="120"/>
      <c r="AY51" s="120"/>
    </row>
    <row r="52" spans="2:51" x14ac:dyDescent="0.3">
      <c r="B52" s="39"/>
      <c r="O52" s="39"/>
      <c r="X52" s="115"/>
      <c r="Y52" s="115"/>
      <c r="Z52" s="115"/>
      <c r="AA52" s="115"/>
      <c r="AB52" s="127"/>
      <c r="AC52" s="115"/>
      <c r="AD52" s="115"/>
      <c r="AE52" s="115"/>
      <c r="AF52" s="115"/>
      <c r="AG52" s="116"/>
      <c r="AM52" s="120"/>
      <c r="AN52" s="130"/>
      <c r="AO52" s="120"/>
      <c r="AP52" s="121"/>
      <c r="AQ52" s="120"/>
      <c r="AR52" s="120"/>
      <c r="AS52" s="121"/>
      <c r="AT52" s="121"/>
      <c r="AU52" s="120"/>
      <c r="AV52" s="120"/>
      <c r="AW52" s="120"/>
      <c r="AX52" s="120"/>
      <c r="AY52" s="120"/>
    </row>
    <row r="53" spans="2:51" x14ac:dyDescent="0.3">
      <c r="B53" s="39"/>
      <c r="O53" s="39"/>
      <c r="X53" s="115"/>
      <c r="Y53" s="115"/>
      <c r="Z53" s="115"/>
      <c r="AA53" s="115"/>
      <c r="AB53" s="127"/>
      <c r="AC53" s="115"/>
      <c r="AD53" s="115"/>
      <c r="AE53" s="115"/>
      <c r="AF53" s="115"/>
      <c r="AG53" s="116"/>
      <c r="AM53" s="120"/>
      <c r="AN53" s="130"/>
      <c r="AO53" s="120"/>
      <c r="AP53" s="121"/>
      <c r="AQ53" s="120"/>
      <c r="AR53" s="120"/>
      <c r="AS53" s="121"/>
      <c r="AT53" s="121"/>
      <c r="AU53" s="120"/>
      <c r="AV53" s="120"/>
      <c r="AW53" s="120"/>
      <c r="AX53" s="120"/>
      <c r="AY53" s="120"/>
    </row>
    <row r="54" spans="2:51" x14ac:dyDescent="0.3">
      <c r="B54" s="39"/>
      <c r="O54" s="39"/>
      <c r="X54" s="115"/>
      <c r="Y54" s="115"/>
      <c r="Z54" s="115"/>
      <c r="AA54" s="115"/>
      <c r="AB54" s="127"/>
      <c r="AC54" s="115"/>
      <c r="AD54" s="115"/>
      <c r="AE54" s="115"/>
      <c r="AF54" s="115"/>
      <c r="AG54" s="116"/>
      <c r="AM54" s="120"/>
      <c r="AN54" s="130"/>
      <c r="AO54" s="120"/>
      <c r="AP54" s="121"/>
      <c r="AQ54" s="120"/>
      <c r="AR54" s="120"/>
      <c r="AS54" s="121"/>
      <c r="AT54" s="121"/>
      <c r="AU54" s="120"/>
      <c r="AV54" s="120"/>
      <c r="AW54" s="120"/>
      <c r="AX54" s="120"/>
      <c r="AY54" s="120"/>
    </row>
    <row r="55" spans="2:51" x14ac:dyDescent="0.3">
      <c r="B55" s="39"/>
      <c r="O55" s="39"/>
      <c r="X55" s="115"/>
      <c r="Y55" s="115"/>
      <c r="Z55" s="115"/>
      <c r="AA55" s="115"/>
      <c r="AB55" s="127"/>
      <c r="AC55" s="115"/>
      <c r="AD55" s="115"/>
      <c r="AE55" s="115"/>
      <c r="AF55" s="115"/>
      <c r="AG55" s="116"/>
    </row>
  </sheetData>
  <mergeCells count="3">
    <mergeCell ref="AN3:AO3"/>
    <mergeCell ref="AP3:AQ3"/>
    <mergeCell ref="AR3:AS3"/>
  </mergeCells>
  <phoneticPr fontId="2" type="noConversion"/>
  <pageMargins left="0.7" right="0.7" top="0.75" bottom="0.75" header="0.3" footer="0.3"/>
  <pageSetup paperSize="9" scale="35" orientation="landscape" r:id="rId1"/>
  <colBreaks count="2" manualBreakCount="2">
    <brk id="14" max="15" man="1"/>
    <brk id="3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1-Salgsøkonomi 2022</vt:lpstr>
      <vt:lpstr>4-Afsætning 2021-ver.0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 Assenbjerg</dc:creator>
  <cp:lastModifiedBy>Anni Assenbjerg</cp:lastModifiedBy>
  <cp:lastPrinted>2022-07-23T18:33:25Z</cp:lastPrinted>
  <dcterms:created xsi:type="dcterms:W3CDTF">2022-05-04T10:26:44Z</dcterms:created>
  <dcterms:modified xsi:type="dcterms:W3CDTF">2022-07-23T18:39:30Z</dcterms:modified>
</cp:coreProperties>
</file>